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2" name="Skaičiuoklė" state="visible" r:id="rId4"/>
    <sheet sheetId="3" name="Metodika" state="visible" r:id="rId5"/>
    <sheet sheetId="1" name="Sąrašai" state="visible" r:id="rId6"/>
  </sheets>
  <calcPr calcId="171027" fullCalcOnLoad="1"/>
</workbook>
</file>

<file path=xl/sharedStrings.xml><?xml version="1.0" encoding="utf-8"?>
<sst xmlns="http://schemas.openxmlformats.org/spreadsheetml/2006/main" count="181" uniqueCount="128">
  <si>
    <t>Vandens balansas ir Langelier indeksas</t>
  </si>
  <si>
    <t>Langelier indeksas rodo kalcio karbonato pusiausvyrą: ar vanduo linkęs tirpinti jį (korozinis), ar nusodinti (nusėdantis). Tai ne dezinfekcijos ir ne mikrobiologinės kokybės rodiklis. Skaičiuoklė orientacinė: rezultatas yra atskaitos taškas, ne galutinis dydis. Tekstas nėra teisinė ar cheminė konsultacija.</t>
  </si>
  <si>
    <t>Šviesiai mėlyni langeliai – jūsų įvestis (įrašytos pavyzdinės reikšmės, pakeiskite jas savo duomenimis). Kiti langeliai skaičiuojami automatiškai formulėmis.</t>
  </si>
  <si>
    <t>Vandens rodikliai</t>
  </si>
  <si>
    <t>Vandens temperatūra</t>
  </si>
  <si>
    <t>°C</t>
  </si>
  <si>
    <t>Skaičiuoklė vertina 0 °C ≤ T &lt; 100 °C (kaip svetainėje)</t>
  </si>
  <si>
    <t>pH</t>
  </si>
  <si>
    <t/>
  </si>
  <si>
    <t>Bendras šarmingumas</t>
  </si>
  <si>
    <t>mg/l CaCO₃</t>
  </si>
  <si>
    <t>Kalcio kietumas</t>
  </si>
  <si>
    <t>Jei laboratorija pateikia kalcio jonus (Ca²⁺ mg/l), kalcio kietumą CaCO₃ išraiška gaunate padauginę iš 2,497</t>
  </si>
  <si>
    <t>TDS (nebūtina)</t>
  </si>
  <si>
    <t>mg/l</t>
  </si>
  <si>
    <t>Tuščias langelis = 1000 mg/l</t>
  </si>
  <si>
    <t>Dezinfekantas (pH ribai)</t>
  </si>
  <si>
    <t>Chloro junginiai</t>
  </si>
  <si>
    <t>Tik pH ribai palyginti</t>
  </si>
  <si>
    <t>Rezultatas</t>
  </si>
  <si>
    <t>Langelier indeksas (LSI)</t>
  </si>
  <si>
    <t>LSI = pH − pHs</t>
  </si>
  <si>
    <t>Prisotinimo pH (pHs)</t>
  </si>
  <si>
    <t>TDS narys A</t>
  </si>
  <si>
    <t>Temperatūros narys B</t>
  </si>
  <si>
    <t>Kalcio narys C</t>
  </si>
  <si>
    <t>Šarmingumo narys D</t>
  </si>
  <si>
    <t>Naudotas TDS</t>
  </si>
  <si>
    <t>Vieno parametro keitimas, kad LSI = 0</t>
  </si>
  <si>
    <t>Parametras</t>
  </si>
  <si>
    <t>Dabar</t>
  </si>
  <si>
    <t>Reikia (LSI = 0)</t>
  </si>
  <si>
    <t>Kalcio kietumas, mg/l CaCO₃</t>
  </si>
  <si>
    <t>Šarmingumas, mg/l CaCO₃</t>
  </si>
  <si>
    <t>Pastabos ir įspėjimai</t>
  </si>
  <si>
    <t>Vandens būklė</t>
  </si>
  <si>
    <t>pH riba</t>
  </si>
  <si>
    <t>Koregavimo variantas</t>
  </si>
  <si>
    <t>Konstantos ir ribos (iš kodo ir taisyklių rinkinio LT-HN109-2016 v3)</t>
  </si>
  <si>
    <t>LSI klasifikavimo riba (±)</t>
  </si>
  <si>
    <t>Baseinų praktikos konvencija, ne teisės aktas (lib/calc/balance.ts LSI_BAND)</t>
  </si>
  <si>
    <t>Numatytasis TDS, kai nenurodytas</t>
  </si>
  <si>
    <t>lib/calc/balance.ts DEFAULT_TDS</t>
  </si>
  <si>
    <t>pH riba, chloro junginiai – apatinė</t>
  </si>
  <si>
    <t>HN 109:2016, 5 priedas, 9 eilutė</t>
  </si>
  <si>
    <t>pH riba, chloro junginiai – viršutinė</t>
  </si>
  <si>
    <t>pH riba, bromo junginiai – apatinė</t>
  </si>
  <si>
    <t>pH riba, bromo junginiai – viršutinė</t>
  </si>
  <si>
    <t>Tarpiniai skaičiavimai (formulės, nekeisti)</t>
  </si>
  <si>
    <t>Naudojamas TDS</t>
  </si>
  <si>
    <t>Įvestis tinkama</t>
  </si>
  <si>
    <t>TRUE, kai šarmingumas, kalcio kietumas ir TDS &gt; 0, o −272 &lt; T &lt; 100 °C</t>
  </si>
  <si>
    <t>Taikoma pH apatinė riba</t>
  </si>
  <si>
    <t>Taikoma pH viršutinė riba</t>
  </si>
  <si>
    <t>pH už ribų</t>
  </si>
  <si>
    <t>Koreguotas pH už ribų</t>
  </si>
  <si>
    <t>Metodika: vandens balansas ir Langelier indeksas</t>
  </si>
  <si>
    <t>Ši skaičiuoklė naudoja tą pačią metodiką ir tas pačias formules kaip https://skerry.eu/skaiciuokles/vandens-balansas. Rezultatas yra orientacinis. Tekstas nėra teisinė ar cheminė konsultacija.</t>
  </si>
  <si>
    <t>Formulė</t>
  </si>
  <si>
    <t>Naudojama plačiai paplitusi supaprastinta Langelier prisotinimo pH forma (indeksą apibrėžė W. F. Langelier, J. AWWA 28(10), 1936). Išsamesni laboratoriniai metodai, pavyzdžiui Standard Methods for the Examination of Water and Wastewater 2330 B, skaičiuoja kitaip (su joninio stiprio pataisomis), todėl rezultatai gali šiek tiek skirtis:</t>
  </si>
  <si>
    <t>A   = (log10(TDS) − 1) / 10</t>
  </si>
  <si>
    <t>B   = −13,12 × log10(T + 273) + 34,55            T [°C]</t>
  </si>
  <si>
    <t>C   = log10(Ca) − 0,4                             Ca [mg/l CaCO₃]</t>
  </si>
  <si>
    <t>D   = log10(Alk)                                  Alk [mg/l CaCO₃]</t>
  </si>
  <si>
    <t xml:space="preserve"> </t>
  </si>
  <si>
    <t>pHs = (9,3 + A + B) − (C + D)                     prisotinimo pH</t>
  </si>
  <si>
    <t>Vienetai ir interpretavimas</t>
  </si>
  <si>
    <t>•  Kalcio kietumas ir bendras šarmingumas įvedami mg/l CaCO₃ pavidalu. Jei laboratorija pateikia kalcio jonus (Ca²⁺ mg/l), kalcio kietumą CaCO₃ išraiška gaunate padauginę iš 2,497.</t>
  </si>
  <si>
    <t>•  Skaičiuoklė žymi LSI &lt; −0,3 kaip korozinį, &gt; 0,3 kaip nusėdantį. Riba ±0,3 yra baseinų praktikos konvencija, ne teisės aktas ir ne matavimas: LSI yra apskaičiuotas indeksas, o kiekvieno įvesto dydžio paklaida persiduoda į rezultatą.</t>
  </si>
  <si>
    <t>•  Jei TDS nenurodytas, naudojama 1000 mg/l (rezultatas tai pažymi). TDS poveikis mažas: nuo 500 iki 2000 mg/l narys A kinta apie 0,06.</t>
  </si>
  <si>
    <t>Koregavimo eilutės</t>
  </si>
  <si>
    <t>Kiekviena eilutė rodo, kiek reikia pakeisti vieną parametrą, kad LSI taptų 0, o kiti liktų nepakitę: pH_naujas = pH − LSI; Ca_naujas = Ca × 10^(−LSI); Alk_naujas = Alk × 10^(−LSI). Realiame baseine šie parametrai veikia vienas kitą (šarmingumas stabilizuoja pH), todėl tai kryptys, ne receptas.</t>
  </si>
  <si>
    <t>Ribos iš HN 109</t>
  </si>
  <si>
    <t>HN 109:2016 nenustato nei šarmingumo, nei kalcio kietumo, nei TDS, nei LSI ribos. Reglamentuotas pH: 7,2–7,8 dezinfekuojant chloro junginiais ir 7,2–8 dezinfekuojant bromo junginiais (5 priedas, 9 eilutė). Jei koregavimo variantas pH išeitų už šios ribos, skaičiuoklė tai pažymi. Taisyklių rinkinys: LT-HN109-2016, versija 3, suvestinė redakcija nuo 2025-04-08.</t>
  </si>
  <si>
    <t>Ko skaičiuoklė nedaro</t>
  </si>
  <si>
    <t>•  Nevertina cianuro rūgšties poveikio karbonatiniam šarmingumui, boratų, druskos baseinų, CO₂ ir jonų stiprio už TDS ribų. Tokiais atvejais formulė duoda tik apytikslę kryptį.</t>
  </si>
  <si>
    <t>•  Neprognozuoja mikrobiologinės kokybės, dezinfekcijos efektyvumo, drumstumo ir metalų korozijos, nesprendžia, kaip koreguoti vandenį.</t>
  </si>
  <si>
    <t>•  Nepatikrina, ar įvesti rodikliai išmatuoti tuo pačiu metu ir tuo pačiu mėginiu.</t>
  </si>
  <si>
    <t>Pavyzdys (perskaičiuotas)</t>
  </si>
  <si>
    <t>T = 28 °C, pH 7,4, šarmingumas 100 mg/l, kalcio kietumas 150 mg/l, TDS 1000 mg/l: A = 0,200; B = 2,031; C = 1,776; D = 2,000; pHs = 7,755; LSI = −0,36 (korozinis). Kalcio kietumą pakėlus iki 200 mg/l, LSI = −0,23; šarmingumą iki 120 mg/l — −0,28; pH iki 7,6 — −0,16. Vienam parametrui iki LSI = 0: pH 7,76, kalcio kietumas apie 340 mg/l, šarmingumas apie 227 mg/l. Failas atidaromas su šiais duomenimis.</t>
  </si>
  <si>
    <t>Plačiau: https://skerry.eu/straipsniai/vandens-balansas</t>
  </si>
  <si>
    <t>Langelių formulės ir atitikimas svetainės kodui</t>
  </si>
  <si>
    <t>Rodiklis</t>
  </si>
  <si>
    <t>Langelis</t>
  </si>
  <si>
    <t>Excel formulė</t>
  </si>
  <si>
    <t>Svetainės funkcija (frontend/)</t>
  </si>
  <si>
    <t>Skaičiuoklė!B12</t>
  </si>
  <si>
    <t>=IF($B$37,$B$6-$B$13,"—")</t>
  </si>
  <si>
    <t>lib/calc/balance.ts lsi() / parts().lsi; verdict()</t>
  </si>
  <si>
    <t>Skaičiuoklė!B13</t>
  </si>
  <si>
    <t>=IF($B$37,9.3+$B$14+$B$15-($B$16+$B$17),"—")</t>
  </si>
  <si>
    <t>lib/calc/balance.ts parts().pHs</t>
  </si>
  <si>
    <t>Skaičiuoklė!B14</t>
  </si>
  <si>
    <t>=IF($B$37,(LOG10($B$36)-1)/10,"—")</t>
  </si>
  <si>
    <t>lib/calc/balance.ts parts().A</t>
  </si>
  <si>
    <t>Skaičiuoklė!B15</t>
  </si>
  <si>
    <t>=IF($B$37,-13.12*LOG10($B$5+273)+34.55,"—")</t>
  </si>
  <si>
    <t>lib/calc/balance.ts parts().B</t>
  </si>
  <si>
    <t>Skaičiuoklė!B16</t>
  </si>
  <si>
    <t>=IF($B$37,LOG10($B$8)-0.4,"—")</t>
  </si>
  <si>
    <t>lib/calc/balance.ts parts().C</t>
  </si>
  <si>
    <t>Skaičiuoklė!B17</t>
  </si>
  <si>
    <t>=IF($B$37,LOG10($B$7),"—")</t>
  </si>
  <si>
    <t>lib/calc/balance.ts parts().D</t>
  </si>
  <si>
    <t>Skaičiuoklė!B18</t>
  </si>
  <si>
    <t>=IF($B$37,$B$36,"—")</t>
  </si>
  <si>
    <t>Skaičiuoklė!C21</t>
  </si>
  <si>
    <t>=IF($B$37,$B$6-$B$12,"—")</t>
  </si>
  <si>
    <t>lib/calc/balance.ts fixes().ph</t>
  </si>
  <si>
    <t>Skaičiuoklė!C22</t>
  </si>
  <si>
    <t>=IF($B$37,$B$8*10^(-$B$12),"—")</t>
  </si>
  <si>
    <t>lib/calc/balance.ts fixes().ca</t>
  </si>
  <si>
    <t>Skaičiuoklė!C23</t>
  </si>
  <si>
    <t>=IF($B$37,$B$7*10^(-$B$12),"—")</t>
  </si>
  <si>
    <t>lib/calc/balance.ts fixes().alk</t>
  </si>
  <si>
    <t>Pranešimas: LSI vertinimas</t>
  </si>
  <si>
    <t>Skaičiuoklė!B25</t>
  </si>
  <si>
    <t>=IF(NOT($B$37),"Įveskite temperatūrą, pH, šarmingumą ir kalcio kietumą.",IF($B$12&lt;-$B$29,"Korozinis. Vanduo linkęs tirpinti kalcio karbonatą (fuga, betonas, metalinės dalys).",IF($B$12&gt;$B$29,"Nusėdantis. Vanduo linkęs nusodinti kalcio karbonatą (apnašos ant dangos, šilumokaičio, zondų).","Balansuotas. Kalcio karbonato pusiausvyra netoli nulio. Verta sekti tendenciją, ne vieną matavimą.")))</t>
  </si>
  <si>
    <t>BalanceCalc.tsx: pirmoji Stk grupė</t>
  </si>
  <si>
    <t>Pranešimas: pH riba</t>
  </si>
  <si>
    <t>Skaičiuoklė!B26</t>
  </si>
  <si>
    <t>=IF($B$40,"pH už HN 109 ribų. Įvestas pH nepatenka į "&amp;ROUND($B$38,1)&amp;"–"&amp;ROUND($B$39,1)&amp;" (5 priedas, 9 eilutė).","Šarmingumo ir kalcio kietumo ribų HN 109:2016 nenustato; pH riba — "&amp;ROUND($B$38,1)&amp;"–"&amp;ROUND($B$39,1)&amp;" (5 priedas, 9 eilutė).")</t>
  </si>
  <si>
    <t>BalanceCalc.tsx: antroji Stk grupė (phOut)</t>
  </si>
  <si>
    <t>Pranešimas: koregavimo variantas</t>
  </si>
  <si>
    <t>Skaičiuoklė!B27</t>
  </si>
  <si>
    <t>=IF($B$41,"pH variantas netinka. Toks pH išeitų už "&amp;ROUND($B$38,1)&amp;"–"&amp;ROUND($B$39,1)&amp;" (5 priedas, 9 eilutė).","Keičiamas tik vienas parametras, kiti lieka. Realus koregavimas veikia keletą rodiklių vienu metu.")</t>
  </si>
  <si>
    <t>BalanceCalc.tsx: trečioji Stk grupė (fixPhOut)</t>
  </si>
  <si>
    <t>Bromo junginiai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</si>
</sst>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quot;−&quot;0.00"/>
    <numFmt numFmtId="166" formatCode="0.000"/>
  </numFmts>
  <fonts count="22" x14ac:knownFonts="1">
    <font>
      <color theme="1"/>
      <family val="2"/>
      <scheme val="minor"/>
      <sz val="11"/>
      <name val="Calibri"/>
    </font>
    <font>
      <b/>
      <color rgb="FFFFFFFF"/>
      <sz val="16"/>
      <name val="Calibri"/>
    </font>
    <font>
      <color rgb="FF0A1A22"/>
      <sz val="10"/>
      <name val="Calibri"/>
    </font>
    <font>
      <i/>
      <color rgb="FF5C6B73"/>
      <sz val="9"/>
      <name val="Calibri"/>
    </font>
    <font>
      <b/>
      <color rgb="FF0A5C70"/>
      <sz val="11"/>
      <name val="Calibri"/>
    </font>
    <font>
      <color rgb="FF0A1A22"/>
      <sz val="10.5"/>
      <name val="Calibri"/>
    </font>
    <font>
      <b/>
      <color rgb="FF0A1A22"/>
      <sz val="11"/>
      <name val="Calibri"/>
    </font>
    <font>
      <color rgb="FF5C6B73"/>
      <sz val="10"/>
      <name val="Calibri"/>
    </font>
    <font>
      <color rgb="FF5C6B73"/>
      <sz val="9.5"/>
      <name val="Calibri"/>
    </font>
    <font>
      <b/>
      <color rgb="FF0A1A22"/>
      <sz val="10.5"/>
      <name val="Calibri"/>
    </font>
    <font>
      <b/>
      <color rgb="FF0A5C70"/>
      <sz val="15"/>
      <name val="Calibri"/>
    </font>
    <font>
      <color rgb="FF0A1A22"/>
      <sz val="11"/>
      <name val="Calibri"/>
    </font>
    <font>
      <b/>
      <color rgb="FF5C6B73"/>
      <sz val="10"/>
      <name val="Calibri"/>
    </font>
    <font>
      <color rgb="FF5C6B73"/>
      <sz val="10.5"/>
      <name val="Calibri"/>
    </font>
    <font>
      <color rgb="FF5C6B73"/>
      <sz val="11"/>
      <name val="Calibri"/>
    </font>
    <font>
      <b/>
      <color rgb="FF0A5C70"/>
      <sz val="12"/>
      <name val="Calibri"/>
    </font>
    <font>
      <color rgb="FF0A1A22"/>
      <sz val="10"/>
      <name val="Consolas"/>
    </font>
    <font>
      <b/>
      <color rgb="FFFFFFFF"/>
      <sz val="10"/>
      <name val="Calibri"/>
    </font>
    <font>
      <color rgb="FF0A1A22"/>
      <sz val="9"/>
      <name val="Calibri"/>
    </font>
    <font>
      <color rgb="FF0A1A22"/>
      <sz val="9"/>
      <name val="Consolas"/>
    </font>
    <font>
      <b/>
      <color rgb="FFFFFFFF"/>
      <name val="Calibri"/>
    </font>
    <font>
      <color rgb="FF0A1A22"/>
      <name val="Calibri"/>
    </font>
  </fonts>
  <fills count="6">
    <fill>
      <patternFill patternType="none"/>
    </fill>
    <fill>
      <patternFill patternType="gray125"/>
    </fill>
    <fill>
      <patternFill patternType="solid">
        <fgColor rgb="FF0A5C70"/>
      </patternFill>
    </fill>
    <fill>
      <patternFill patternType="solid">
        <fgColor rgb="FFF3F5F6"/>
      </patternFill>
    </fill>
    <fill>
      <patternFill patternType="solid">
        <fgColor rgb="FFDDEEF2"/>
      </patternFill>
    </fill>
    <fill>
      <patternFill patternType="solid">
        <fgColor rgb="FFFFFFFF"/>
      </patternFill>
    </fill>
  </fills>
  <borders count="5">
    <border>
      <left/>
      <right/>
      <top/>
      <bottom/>
      <diagonal/>
    </border>
    <border>
      <left/>
      <right/>
      <top/>
      <bottom style="medium">
        <color rgb="FF0A5C70"/>
      </bottom>
      <diagonal/>
    </border>
    <border>
      <left style="thin">
        <color rgb="FF7DB1BE"/>
      </left>
      <right style="thin">
        <color rgb="FF7DB1BE"/>
      </right>
      <top style="thin">
        <color rgb="FF7DB1BE"/>
      </top>
      <bottom style="thin">
        <color rgb="FF7DB1BE"/>
      </bottom>
      <diagonal/>
    </border>
    <border>
      <left style="thin">
        <color rgb="FFCBD3D7"/>
      </left>
      <right style="thin">
        <color rgb="FFCBD3D7"/>
      </right>
      <top style="thin">
        <color rgb="FFCBD3D7"/>
      </top>
      <bottom style="thin">
        <color rgb="FFCBD3D7"/>
      </bottom>
      <diagonal/>
    </border>
    <border>
      <left/>
      <right/>
      <top/>
      <bottom style="thin">
        <color rgb="FF0A5C70"/>
      </bottom>
      <diagonal/>
    </border>
  </borders>
  <cellStyleXfs count="1">
    <xf numFmtId="0" fontId="0" fillId="0" borderId="0"/>
  </cellStyleXfs>
  <cellXfs count="32">
    <xf numFmtId="0" fontId="0" fillId="0" borderId="0" xfId="0"/>
    <xf numFmtId="0" fontId="1" fillId="2" borderId="0" xfId="0" applyFont="1" applyFill="1" applyAlignment="1">
      <alignment vertical="center" indent="1"/>
    </xf>
    <xf numFmtId="0" fontId="2" fillId="3" borderId="0" xfId="0" applyFont="1" applyFill="1" applyAlignment="1">
      <alignment vertical="center" wrapText="1" indent="1"/>
    </xf>
    <xf numFmtId="0" fontId="3" fillId="0" borderId="0" xfId="0" applyFont="1" applyAlignment="1">
      <alignment vertical="center" wrapText="1" indent="1"/>
    </xf>
    <xf numFmtId="0" fontId="4" fillId="0" borderId="1" xfId="0" applyFont="1" applyBorder="1" applyAlignment="1">
      <alignment vertical="bottom"/>
    </xf>
    <xf numFmtId="0" fontId="5" fillId="0" borderId="0" xfId="0" applyFont="1" applyAlignment="1">
      <alignment vertical="center" wrapText="1"/>
    </xf>
    <xf numFmtId="164" fontId="6" fillId="4" borderId="2" xfId="0" applyNumberFormat="1" applyFont="1" applyFill="1" applyBorder="1" applyAlignment="1">
      <alignment horizontal="right" vertical="center"/>
    </xf>
    <xf numFmtId="0" fontId="7" fillId="0" borderId="0" xfId="0" applyFont="1" applyAlignment="1">
      <alignment vertical="center" wrapText="1"/>
    </xf>
    <xf numFmtId="0" fontId="8" fillId="0" borderId="0" xfId="0" applyFont="1" applyAlignment="1">
      <alignment vertical="center" wrapText="1"/>
    </xf>
    <xf numFmtId="2" fontId="6" fillId="4" borderId="2" xfId="0" applyNumberFormat="1" applyFont="1" applyFill="1" applyBorder="1" applyAlignment="1">
      <alignment horizontal="right" vertical="center"/>
    </xf>
    <xf numFmtId="1" fontId="6" fillId="4" borderId="2" xfId="0" applyNumberFormat="1" applyFont="1" applyFill="1" applyBorder="1" applyAlignment="1">
      <alignment horizontal="right" vertical="center"/>
    </xf>
    <xf numFmtId="0" fontId="6" fillId="4" borderId="2" xfId="0" applyFont="1" applyFill="1" applyBorder="1" applyAlignment="1">
      <alignment horizontal="left" vertical="center"/>
    </xf>
    <xf numFmtId="0" fontId="9" fillId="0" borderId="0" xfId="0" applyFont="1" applyAlignment="1">
      <alignment vertical="center" wrapText="1"/>
    </xf>
    <xf numFmtId="165" fontId="10" fillId="5" borderId="3" xfId="0" applyNumberFormat="1" applyFont="1" applyFill="1" applyBorder="1" applyAlignment="1">
      <alignment horizontal="right" vertical="center"/>
    </xf>
    <xf numFmtId="2" fontId="11" fillId="5" borderId="3" xfId="0" applyNumberFormat="1" applyFont="1" applyFill="1" applyBorder="1" applyAlignment="1">
      <alignment horizontal="right" vertical="center"/>
    </xf>
    <xf numFmtId="166" fontId="11" fillId="5" borderId="3" xfId="0" applyNumberFormat="1" applyFont="1" applyFill="1" applyBorder="1" applyAlignment="1">
      <alignment horizontal="right" vertical="center"/>
    </xf>
    <xf numFmtId="1" fontId="11" fillId="5" borderId="3" xfId="0" applyNumberFormat="1" applyFont="1" applyFill="1" applyBorder="1" applyAlignment="1">
      <alignment horizontal="right" vertical="center"/>
    </xf>
    <xf numFmtId="0" fontId="12" fillId="0" borderId="0" xfId="0" applyFont="1" applyAlignment="1">
      <alignment horizontal="right"/>
    </xf>
    <xf numFmtId="0" fontId="13" fillId="0" borderId="0" xfId="0" applyFont="1" applyAlignment="1">
      <alignment vertical="center" wrapText="1"/>
    </xf>
    <xf numFmtId="0" fontId="2" fillId="3" borderId="0" xfId="0" applyFont="1" applyFill="1" applyAlignment="1">
      <alignment vertical="center" wrapText="1"/>
    </xf>
    <xf numFmtId="164" fontId="14" fillId="3" borderId="3" xfId="0" applyNumberFormat="1" applyFont="1" applyFill="1" applyBorder="1" applyAlignment="1">
      <alignment horizontal="right" vertical="center"/>
    </xf>
    <xf numFmtId="1" fontId="14" fillId="3" borderId="3" xfId="0" applyNumberFormat="1" applyFont="1" applyFill="1" applyBorder="1" applyAlignment="1">
      <alignment horizontal="right" vertical="center"/>
    </xf>
    <xf numFmtId="0" fontId="14" fillId="3" borderId="3" xfId="0" applyFont="1" applyFill="1" applyBorder="1" applyAlignment="1">
      <alignment horizontal="right" vertical="center"/>
    </xf>
    <xf numFmtId="0" fontId="5" fillId="0" borderId="0" xfId="0" applyFont="1" applyAlignment="1">
      <alignment vertical="top" wrapText="1"/>
    </xf>
    <xf numFmtId="0" fontId="15" fillId="0" borderId="4" xfId="0" applyFont="1" applyBorder="1"/>
    <xf numFmtId="0" fontId="16" fillId="3" borderId="0" xfId="0" applyFont="1" applyFill="1" applyAlignment="1">
      <alignment vertical="top" wrapText="1"/>
    </xf>
    <xf numFmtId="0" fontId="5" fillId="0" borderId="0" xfId="0" applyFont="1" applyAlignment="1">
      <alignment vertical="top" wrapText="1" indent="1"/>
    </xf>
    <xf numFmtId="0" fontId="17" fillId="2" borderId="3" xfId="0" applyFont="1" applyFill="1" applyBorder="1" applyAlignment="1">
      <alignment vertical="top" wrapText="1"/>
    </xf>
    <xf numFmtId="0" fontId="18" fillId="0" borderId="3" xfId="0" applyFont="1" applyBorder="1" applyAlignment="1">
      <alignment vertical="top" wrapText="1"/>
    </xf>
    <xf numFmtId="0" fontId="19" fillId="0" borderId="3" xfId="0" applyFont="1" applyBorder="1" applyAlignment="1">
      <alignment vertical="top" wrapText="1"/>
    </xf>
    <xf numFmtId="0" fontId="20" fillId="2" borderId="0" xfId="0" applyFont="1" applyFill="1"/>
    <xf numFmtId="0" fontId="21" fillId="0" borderId="3" xfId="0" applyFont="1" applyBorder="1"/>
  </cellXfs>
  <cellStyles count="1">
    <cellStyle name="Normal" xfId="0" builtinId="0"/>
  </cellStyles>
  <dxfs count="5">
    <dxf>
      <font>
        <color rgb="FF7A5200"/>
      </font>
      <fill>
        <patternFill patternType="solid">
          <bgColor rgb="FFFFF1D6"/>
        </patternFill>
      </fill>
    </dxf>
    <dxf>
      <font>
        <color rgb="FF7A5200"/>
      </font>
      <fill>
        <patternFill patternType="solid">
          <bgColor rgb="FFFFF1D6"/>
        </patternFill>
      </fill>
    </dxf>
    <dxf>
      <font>
        <color rgb="FF1B5E36"/>
      </font>
      <fill>
        <patternFill patternType="solid">
          <bgColor rgb="FFE0F1E6"/>
        </patternFill>
      </fill>
    </dxf>
    <dxf>
      <font>
        <color rgb="FF9A2A1F"/>
      </font>
      <fill>
        <patternFill patternType="solid">
          <bgColor rgb="FFFBE1DE"/>
        </patternFill>
      </fill>
    </dxf>
    <dxf>
      <font>
        <color rgb="FF9A2A1F"/>
      </font>
      <fill>
        <patternFill patternType="solid">
          <bgColor rgb="FFFBE1D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C6B73"/>
    <pageSetUpPr fitToPage="1"/>
  </sheetPr>
  <dimension ref="A1:A3"/>
  <sheetViews>
    <sheetView workbookViewId="0">
      <pane ySplit="1" topLeftCell="A2" activePane="bottomLeft" state="frozen"/>
      <selection pane="bottomLeft"/>
    </sheetView>
  </sheetViews>
  <sheetFormatPr defaultRowHeight="15" outlineLevelRow="0" outlineLevelCol="0" x14ac:dyDescent="55"/>
  <cols>
    <col min="1" max="1" width="30" customWidth="1"/>
  </cols>
  <sheetData>
    <row r="1" spans="1:1" x14ac:dyDescent="0.25">
      <c r="A1" s="30" t="s">
        <v>16</v>
      </c>
    </row>
    <row r="2" spans="1:1" x14ac:dyDescent="0.25">
      <c r="A2" s="31" t="s">
        <v>17</v>
      </c>
    </row>
    <row r="3" spans="1:1" x14ac:dyDescent="0.25">
      <c r="A3" s="31" t="s">
        <v>127</v>
      </c>
    </row>
  </sheetData>
  <pageSetup paperSize="9" orientation="landscape"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A5C70"/>
    <pageSetUpPr fitToPage="1"/>
  </sheetPr>
  <dimension ref="A1:D41"/>
  <sheetViews>
    <sheetView workbookViewId="0" showGridLines="0">
      <pane ySplit="3" topLeftCell="A4" activePane="bottomLeft" state="frozen"/>
      <selection pane="bottomLeft"/>
    </sheetView>
  </sheetViews>
  <sheetFormatPr defaultRowHeight="15" outlineLevelRow="0" outlineLevelCol="0" x14ac:dyDescent="55"/>
  <cols>
    <col min="1" max="1" width="46" customWidth="1"/>
    <col min="2" max="2" width="20" customWidth="1"/>
    <col min="3" max="3" width="22" customWidth="1"/>
    <col min="4" max="4" width="62" customWidth="1"/>
  </cols>
  <sheetData>
    <row r="1" ht="30" customHeight="1" spans="1:4" x14ac:dyDescent="0.25">
      <c r="A1" s="1" t="s">
        <v>0</v>
      </c>
      <c r="B1" s="1"/>
      <c r="C1" s="1"/>
      <c r="D1" s="1"/>
    </row>
    <row r="2" ht="32" customHeight="1" spans="1:4" x14ac:dyDescent="0.25">
      <c r="A2" s="2" t="s">
        <v>1</v>
      </c>
      <c r="B2" s="2"/>
      <c r="C2" s="2"/>
      <c r="D2" s="2"/>
    </row>
    <row r="3" ht="14" customHeight="1" spans="1:4" x14ac:dyDescent="0.25">
      <c r="A3" s="3" t="s">
        <v>2</v>
      </c>
      <c r="B3" s="3"/>
      <c r="C3" s="3"/>
      <c r="D3" s="3"/>
    </row>
    <row r="4" ht="22" customHeight="1" spans="1:4" x14ac:dyDescent="0.25">
      <c r="A4" s="4" t="s">
        <v>3</v>
      </c>
      <c r="B4" s="4"/>
      <c r="C4" s="4"/>
      <c r="D4" s="4"/>
    </row>
    <row r="5" ht="18" customHeight="1" spans="1:4" x14ac:dyDescent="0.25">
      <c r="A5" s="5" t="s">
        <v>4</v>
      </c>
      <c r="B5" s="6">
        <v>28</v>
      </c>
      <c r="C5" s="7" t="s">
        <v>5</v>
      </c>
      <c r="D5" s="8" t="s">
        <v>6</v>
      </c>
    </row>
    <row r="6" ht="18" customHeight="1" spans="1:4" x14ac:dyDescent="0.25">
      <c r="A6" s="5" t="s">
        <v>7</v>
      </c>
      <c r="B6" s="9">
        <v>7.4</v>
      </c>
      <c r="C6" s="7" t="s">
        <v>8</v>
      </c>
      <c r="D6" s="8" t="str">
        <f>"HN 109:2016: "&amp;ROUND($B$38,1)&amp;"–"&amp;ROUND($B$39,1)&amp;" (5 priedas, 9 eilutė)"</f>
        <v>HN 109:2016: 7,2–7,8 (5 priedas, 9 eilutė)</v>
      </c>
    </row>
    <row r="7" ht="18" customHeight="1" spans="1:4" x14ac:dyDescent="0.25">
      <c r="A7" s="5" t="s">
        <v>9</v>
      </c>
      <c r="B7" s="10">
        <v>100</v>
      </c>
      <c r="C7" s="7" t="s">
        <v>10</v>
      </c>
      <c r="D7" s="8" t="s">
        <v>8</v>
      </c>
    </row>
    <row r="8" ht="31" customHeight="1" spans="1:4" x14ac:dyDescent="0.25">
      <c r="A8" s="5" t="s">
        <v>11</v>
      </c>
      <c r="B8" s="10">
        <v>150</v>
      </c>
      <c r="C8" s="7" t="s">
        <v>10</v>
      </c>
      <c r="D8" s="8" t="s">
        <v>12</v>
      </c>
    </row>
    <row r="9" ht="18" customHeight="1" spans="1:4" x14ac:dyDescent="0.25">
      <c r="A9" s="5" t="s">
        <v>13</v>
      </c>
      <c r="B9" s="10">
        <v>1000</v>
      </c>
      <c r="C9" s="7" t="s">
        <v>14</v>
      </c>
      <c r="D9" s="8" t="s">
        <v>15</v>
      </c>
    </row>
    <row r="10" ht="18" customHeight="1" spans="1:4" x14ac:dyDescent="0.25">
      <c r="A10" s="5" t="s">
        <v>16</v>
      </c>
      <c r="B10" s="11" t="s">
        <v>17</v>
      </c>
      <c r="C10" s="7" t="s">
        <v>8</v>
      </c>
      <c r="D10" s="8" t="s">
        <v>18</v>
      </c>
    </row>
    <row r="11" ht="22" customHeight="1" spans="1:4" x14ac:dyDescent="0.25">
      <c r="A11" s="4" t="s">
        <v>19</v>
      </c>
      <c r="B11" s="4"/>
      <c r="C11" s="4"/>
      <c r="D11" s="4"/>
    </row>
    <row r="12" ht="26" customHeight="1" spans="1:4" x14ac:dyDescent="0.25">
      <c r="A12" s="12" t="s">
        <v>20</v>
      </c>
      <c r="B12" s="13">
        <f>IF($B$37,$B$6-$B$13,"—")</f>
        <v>-0.35511631875309746</v>
      </c>
      <c r="C12" s="7" t="str">
        <f>IF($B$37,IF($B$12&lt;-$B$29,"Korozinis vanduo",IF($B$12&gt;$B$29,"Nusėdantis vanduo","Balansuotas vanduo")),"")</f>
        <v>Korozinis vanduo</v>
      </c>
      <c r="D12" s="8" t="s">
        <v>21</v>
      </c>
    </row>
    <row r="13" ht="18" customHeight="1" spans="1:4" x14ac:dyDescent="0.25">
      <c r="A13" s="5" t="s">
        <v>22</v>
      </c>
      <c r="B13" s="14">
        <f>IF($B$37,9.3+$B$14+$B$15-($B$16+$B$17),"—")</f>
        <v>7.755116318753098</v>
      </c>
      <c r="C13" s="7" t="s">
        <v>8</v>
      </c>
      <c r="D13" s="8" t="s">
        <v>8</v>
      </c>
    </row>
    <row r="14" ht="18" customHeight="1" spans="1:4" x14ac:dyDescent="0.25">
      <c r="A14" s="5" t="s">
        <v>23</v>
      </c>
      <c r="B14" s="15">
        <f>IF($B$37,(LOG10($B$36)-1)/10,"—")</f>
        <v>0.19999999999999996</v>
      </c>
      <c r="C14" s="7" t="s">
        <v>8</v>
      </c>
      <c r="D14" s="8" t="s">
        <v>8</v>
      </c>
    </row>
    <row r="15" ht="18" customHeight="1" spans="1:4" x14ac:dyDescent="0.25">
      <c r="A15" s="5" t="s">
        <v>24</v>
      </c>
      <c r="B15" s="15">
        <f>IF($B$37,-13.12*LOG10($B$5+273)+34.55,"—")</f>
        <v>2.031207577808779</v>
      </c>
      <c r="C15" s="7" t="s">
        <v>8</v>
      </c>
      <c r="D15" s="8" t="s">
        <v>8</v>
      </c>
    </row>
    <row r="16" ht="18" customHeight="1" spans="1:4" x14ac:dyDescent="0.25">
      <c r="A16" s="5" t="s">
        <v>25</v>
      </c>
      <c r="B16" s="15">
        <f>IF($B$37,LOG10($B$8)-0.4,"—")</f>
        <v>1.776091259055681</v>
      </c>
      <c r="C16" s="7" t="s">
        <v>8</v>
      </c>
      <c r="D16" s="8" t="s">
        <v>8</v>
      </c>
    </row>
    <row r="17" ht="18" customHeight="1" spans="1:4" x14ac:dyDescent="0.25">
      <c r="A17" s="5" t="s">
        <v>26</v>
      </c>
      <c r="B17" s="15">
        <f>IF($B$37,LOG10($B$7),"—")</f>
        <v>2</v>
      </c>
      <c r="C17" s="7" t="s">
        <v>8</v>
      </c>
      <c r="D17" s="8" t="s">
        <v>8</v>
      </c>
    </row>
    <row r="18" ht="18" customHeight="1" spans="1:4" x14ac:dyDescent="0.25">
      <c r="A18" s="5" t="s">
        <v>27</v>
      </c>
      <c r="B18" s="16">
        <f>IF($B$37,$B$36,"—")</f>
        <v>1000</v>
      </c>
      <c r="C18" s="7" t="s">
        <v>14</v>
      </c>
      <c r="D18" s="8" t="s">
        <v>8</v>
      </c>
    </row>
    <row r="19" ht="22" customHeight="1" spans="1:4" x14ac:dyDescent="0.25">
      <c r="A19" s="4" t="s">
        <v>28</v>
      </c>
      <c r="B19" s="4"/>
      <c r="C19" s="4"/>
      <c r="D19" s="4"/>
    </row>
    <row r="20" spans="1:3" x14ac:dyDescent="0.25">
      <c r="A20" s="12" t="s">
        <v>29</v>
      </c>
      <c r="B20" s="17" t="s">
        <v>30</v>
      </c>
      <c r="C20" s="17" t="s">
        <v>31</v>
      </c>
    </row>
    <row r="21" ht="18" customHeight="1" spans="1:4" x14ac:dyDescent="0.25">
      <c r="A21" s="5" t="s">
        <v>7</v>
      </c>
      <c r="B21" s="14">
        <f>IF($B$37,$B$6,"—")</f>
        <v>7.4</v>
      </c>
      <c r="C21" s="14">
        <f>IF($B$37,$B$6-$B$12,"—")</f>
        <v>7.755116318753098</v>
      </c>
      <c r="D21" s="8" t="s">
        <v>8</v>
      </c>
    </row>
    <row r="22" ht="18" customHeight="1" spans="1:4" x14ac:dyDescent="0.25">
      <c r="A22" s="5" t="s">
        <v>32</v>
      </c>
      <c r="B22" s="16">
        <f>IF($B$37,$B$8,"—")</f>
        <v>150</v>
      </c>
      <c r="C22" s="16">
        <f>IF($B$37,$B$8*10^(-$B$12),"—")</f>
        <v>339.7876405768358</v>
      </c>
      <c r="D22" s="8" t="s">
        <v>8</v>
      </c>
    </row>
    <row r="23" ht="18" customHeight="1" spans="1:4" x14ac:dyDescent="0.25">
      <c r="A23" s="5" t="s">
        <v>33</v>
      </c>
      <c r="B23" s="16">
        <f>IF($B$37,$B$7,"—")</f>
        <v>100</v>
      </c>
      <c r="C23" s="16">
        <f>IF($B$37,$B$7*10^(-$B$12),"—")</f>
        <v>226.52509371789057</v>
      </c>
      <c r="D23" s="8" t="s">
        <v>8</v>
      </c>
    </row>
    <row r="24" ht="22" customHeight="1" spans="1:4" x14ac:dyDescent="0.25">
      <c r="A24" s="4" t="s">
        <v>34</v>
      </c>
      <c r="B24" s="4"/>
      <c r="C24" s="4"/>
      <c r="D24" s="4"/>
    </row>
    <row r="25" ht="30" customHeight="1" spans="1:4" x14ac:dyDescent="0.25">
      <c r="A25" s="18" t="s">
        <v>35</v>
      </c>
      <c r="B25" s="19" t="str">
        <f>IF(NOT($B$37),"Įveskite temperatūrą, pH, šarmingumą ir kalcio kietumą.",IF($B$12&lt;-$B$29,"Korozinis. Vanduo linkęs tirpinti kalcio karbonatą (fuga, betonas, metalinės dalys).",IF($B$12&gt;$B$29,"Nusėdantis. Vanduo linkęs nusodinti kalcio karbonatą (apnašos ant dangos, šilumokaičio, zondų).","Balansuotas. Kalcio karbonato pusiausvyra netoli nulio. Verta sekti tendenciją, ne vieną matavimą.")))</f>
        <v>Korozinis. Vanduo linkęs tirpinti kalcio karbonatą (fuga, betonas, metalinės dalys).</v>
      </c>
      <c r="C25" s="19"/>
      <c r="D25" s="19"/>
    </row>
    <row r="26" ht="30" customHeight="1" spans="1:4" x14ac:dyDescent="0.25">
      <c r="A26" s="18" t="s">
        <v>36</v>
      </c>
      <c r="B26" s="19" t="str">
        <f>IF($B$40,"pH už HN 109 ribų. Įvestas pH nepatenka į "&amp;ROUND($B$38,1)&amp;"–"&amp;ROUND($B$39,1)&amp;" (5 priedas, 9 eilutė).","Šarmingumo ir kalcio kietumo ribų HN 109:2016 nenustato; pH riba — "&amp;ROUND($B$38,1)&amp;"–"&amp;ROUND($B$39,1)&amp;" (5 priedas, 9 eilutė).")</f>
        <v>Šarmingumo ir kalcio kietumo ribų HN 109:2016 nenustato; pH riba — 7,2–7,8 (5 priedas, 9 eilutė).</v>
      </c>
      <c r="C26" s="19"/>
      <c r="D26" s="19"/>
    </row>
    <row r="27" ht="30" customHeight="1" spans="1:4" x14ac:dyDescent="0.25">
      <c r="A27" s="18" t="s">
        <v>37</v>
      </c>
      <c r="B27" s="19" t="str">
        <f>IF($B$41,"pH variantas netinka. Toks pH išeitų už "&amp;ROUND($B$38,1)&amp;"–"&amp;ROUND($B$39,1)&amp;" (5 priedas, 9 eilutė).","Keičiamas tik vienas parametras, kiti lieka. Realus koregavimas veikia keletą rodiklių vienu metu.")</f>
        <v>Keičiamas tik vienas parametras, kiti lieka. Realus koregavimas veikia keletą rodiklių vienu metu.</v>
      </c>
      <c r="C27" s="19"/>
      <c r="D27" s="19"/>
    </row>
    <row r="28" ht="22" customHeight="1" spans="1:4" x14ac:dyDescent="0.25">
      <c r="A28" s="4" t="s">
        <v>38</v>
      </c>
      <c r="B28" s="4"/>
      <c r="C28" s="4"/>
      <c r="D28" s="4"/>
    </row>
    <row r="29" ht="31" customHeight="1" spans="1:4" x14ac:dyDescent="0.25">
      <c r="A29" s="5" t="s">
        <v>39</v>
      </c>
      <c r="B29" s="20">
        <v>0.3</v>
      </c>
      <c r="C29" s="7" t="s">
        <v>8</v>
      </c>
      <c r="D29" s="8" t="s">
        <v>40</v>
      </c>
    </row>
    <row r="30" ht="18" customHeight="1" spans="1:4" x14ac:dyDescent="0.25">
      <c r="A30" s="5" t="s">
        <v>41</v>
      </c>
      <c r="B30" s="21">
        <v>1000</v>
      </c>
      <c r="C30" s="7" t="s">
        <v>14</v>
      </c>
      <c r="D30" s="8" t="s">
        <v>42</v>
      </c>
    </row>
    <row r="31" ht="18" customHeight="1" spans="1:4" x14ac:dyDescent="0.25">
      <c r="A31" s="5" t="s">
        <v>43</v>
      </c>
      <c r="B31" s="20">
        <v>7.2</v>
      </c>
      <c r="C31" s="7" t="s">
        <v>8</v>
      </c>
      <c r="D31" s="8" t="s">
        <v>44</v>
      </c>
    </row>
    <row r="32" ht="18" customHeight="1" spans="1:4" x14ac:dyDescent="0.25">
      <c r="A32" s="5" t="s">
        <v>45</v>
      </c>
      <c r="B32" s="20">
        <v>7.8</v>
      </c>
      <c r="C32" s="7" t="s">
        <v>8</v>
      </c>
      <c r="D32" s="8" t="s">
        <v>44</v>
      </c>
    </row>
    <row r="33" ht="18" customHeight="1" spans="1:4" x14ac:dyDescent="0.25">
      <c r="A33" s="5" t="s">
        <v>46</v>
      </c>
      <c r="B33" s="20">
        <v>7.2</v>
      </c>
      <c r="C33" s="7" t="s">
        <v>8</v>
      </c>
      <c r="D33" s="8" t="s">
        <v>44</v>
      </c>
    </row>
    <row r="34" ht="18" customHeight="1" spans="1:4" x14ac:dyDescent="0.25">
      <c r="A34" s="5" t="s">
        <v>47</v>
      </c>
      <c r="B34" s="20">
        <v>8</v>
      </c>
      <c r="C34" s="7" t="s">
        <v>8</v>
      </c>
      <c r="D34" s="8" t="s">
        <v>44</v>
      </c>
    </row>
    <row r="35" ht="22" customHeight="1" spans="1:4" x14ac:dyDescent="0.25">
      <c r="A35" s="4" t="s">
        <v>48</v>
      </c>
      <c r="B35" s="4"/>
      <c r="C35" s="4"/>
      <c r="D35" s="4"/>
    </row>
    <row r="36" ht="18" customHeight="1" spans="1:4" x14ac:dyDescent="0.25">
      <c r="A36" s="5" t="s">
        <v>49</v>
      </c>
      <c r="B36" s="21">
        <f>IF($B$9="",$B$30,$B$9)</f>
        <v>1000</v>
      </c>
      <c r="C36" s="7" t="s">
        <v>14</v>
      </c>
      <c r="D36" s="8" t="s">
        <v>8</v>
      </c>
    </row>
    <row r="37" ht="31" customHeight="1" spans="1:4" x14ac:dyDescent="0.25">
      <c r="A37" s="5" t="s">
        <v>50</v>
      </c>
      <c r="B37" s="22" t="b">
        <f>IF(AND(ISNUMBER($B$6),ISNUMBER($B$5),ISNUMBER($B$7),ISNUMBER($B$8),ISNUMBER($B$36)),AND($B$7&gt;0,$B$8&gt;0,$B$36&gt;0,$B$5&gt;-272,$B$5&lt;100),FALSE())</f>
        <v>1</v>
      </c>
      <c r="C37" s="7" t="s">
        <v>8</v>
      </c>
      <c r="D37" s="8" t="s">
        <v>51</v>
      </c>
    </row>
    <row r="38" ht="18" customHeight="1" spans="1:4" x14ac:dyDescent="0.25">
      <c r="A38" s="5" t="s">
        <v>52</v>
      </c>
      <c r="B38" s="20">
        <f>IF($B$10='Sąrašai'!$A$3,$B$33,$B$31)</f>
        <v>7.2</v>
      </c>
      <c r="C38" s="7" t="s">
        <v>8</v>
      </c>
      <c r="D38" s="8" t="s">
        <v>8</v>
      </c>
    </row>
    <row r="39" ht="18" customHeight="1" spans="1:4" x14ac:dyDescent="0.25">
      <c r="A39" s="5" t="s">
        <v>53</v>
      </c>
      <c r="B39" s="20">
        <f>IF($B$10='Sąrašai'!$A$3,$B$34,$B$32)</f>
        <v>7.8</v>
      </c>
      <c r="C39" s="7" t="s">
        <v>8</v>
      </c>
      <c r="D39" s="8" t="s">
        <v>8</v>
      </c>
    </row>
    <row r="40" ht="18" customHeight="1" spans="1:4" x14ac:dyDescent="0.25">
      <c r="A40" s="5" t="s">
        <v>54</v>
      </c>
      <c r="B40" s="22" t="b">
        <f>IF(ISNUMBER($B$6),NOT(AND($B$6&gt;=$B$38,$B$6&lt;=$B$39)),FALSE())</f>
        <v>0</v>
      </c>
      <c r="C40" s="7" t="s">
        <v>8</v>
      </c>
      <c r="D40" s="8" t="s">
        <v>8</v>
      </c>
    </row>
    <row r="41" ht="18" customHeight="1" spans="1:4" x14ac:dyDescent="0.25">
      <c r="A41" s="5" t="s">
        <v>55</v>
      </c>
      <c r="B41" s="22" t="b">
        <f>IF($B$37,OR($B$6-$B$12&lt;$B$38,$B$6-$B$12&gt;$B$39),FALSE())</f>
        <v>0</v>
      </c>
      <c r="C41" s="7" t="s">
        <v>8</v>
      </c>
      <c r="D41" s="8" t="s">
        <v>8</v>
      </c>
    </row>
  </sheetData>
  <mergeCells count="12">
    <mergeCell ref="A1:D1"/>
    <mergeCell ref="A2:D2"/>
    <mergeCell ref="A3:D3"/>
    <mergeCell ref="A4:D4"/>
    <mergeCell ref="A11:D11"/>
    <mergeCell ref="A19:D19"/>
    <mergeCell ref="A24:D24"/>
    <mergeCell ref="B25:D25"/>
    <mergeCell ref="B26:D26"/>
    <mergeCell ref="B27:D27"/>
    <mergeCell ref="A28:D28"/>
    <mergeCell ref="A35:D35"/>
  </mergeCells>
  <conditionalFormatting sqref="B25:D25">
    <cfRule type="expression" dxfId="0" priority="1">
      <formula>IF($B$37,$B$12&lt;-$B$29,FALSE())</formula>
    </cfRule>
    <cfRule type="expression" dxfId="1" priority="2">
      <formula>IF($B$37,$B$12&gt;$B$29,FALSE())</formula>
    </cfRule>
    <cfRule type="expression" dxfId="2" priority="3">
      <formula>IF($B$37,ABS($B$12)&lt;=$B$29,FALSE())</formula>
    </cfRule>
  </conditionalFormatting>
  <conditionalFormatting sqref="B26:D26">
    <cfRule type="expression" dxfId="3" priority="1">
      <formula>$B$40</formula>
    </cfRule>
  </conditionalFormatting>
  <conditionalFormatting sqref="B27:D27">
    <cfRule type="expression" dxfId="4" priority="1">
      <formula>$B$41</formula>
    </cfRule>
  </conditionalFormatting>
  <dataValidations count="6">
    <dataValidation type="list" allowBlank="1" showInputMessage="1" promptTitle="Dezinfekantas" prompt="Pasirinkite iš sąrašo" showErrorMessage="1" errorStyle="stop" errorTitle="Dezinfekantas" error="Pasirinkite reikšmę iš sąrašo" sqref="B10">
      <formula1>'Sąrašai'!$A$2:$A$3</formula1>
    </dataValidation>
    <dataValidation type="decimal" operator="greaterThanOrEqual" allowBlank="1" showInputMessage="1" promptTitle="Temperatūra" prompt="Negali būti neigiamas" showErrorMessage="1" errorStyle="stop" errorTitle="Temperatūra" error="Negali būti neigiamas" sqref="B5">
      <formula1>0</formula1>
    </dataValidation>
    <dataValidation type="decimal" operator="greaterThanOrEqual" allowBlank="1" showInputMessage="1" promptTitle="pH" prompt="Negali būti neigiamas" showErrorMessage="1" errorStyle="stop" errorTitle="pH" error="Negali būti neigiamas" sqref="B6">
      <formula1>0</formula1>
    </dataValidation>
    <dataValidation type="decimal" operator="greaterThan" allowBlank="1" showInputMessage="1" promptTitle="Šarmingumas" prompt="Turi būti didesnis už 0" showErrorMessage="1" errorStyle="stop" errorTitle="Šarmingumas" error="Turi būti didesnis už 0" sqref="B7">
      <formula1>0</formula1>
    </dataValidation>
    <dataValidation type="decimal" operator="greaterThan" allowBlank="1" showInputMessage="1" promptTitle="Kalcio kietumas" prompt="Turi būti didesnis už 0" showErrorMessage="1" errorStyle="stop" errorTitle="Kalcio kietumas" error="Turi būti didesnis už 0" sqref="B8">
      <formula1>0</formula1>
    </dataValidation>
    <dataValidation type="decimal" operator="greaterThan" allowBlank="1" showInputMessage="1" promptTitle="TDS" prompt="Turi būti didesnis už 0" showErrorMessage="1" errorStyle="stop" errorTitle="TDS" error="Turi būti didesnis už 0" sqref="B9">
      <formula1>0</formula1>
    </dataValidation>
  </dataValidations>
  <pageMargins left="0.5" right="0.5" top="0.6" bottom="0.7" header="0.3" footer="0.3"/>
  <pageSetup paperSize="9" orientation="portrait" fitToWidth="1" fitToHeight="0"/>
  <headerFooter>
    <oddFooter>&amp;L&amp;8Skerry.eu — orientacinė skaičiuoklė&amp;C&amp;8&amp;A&amp;R&amp;8Puslapis &amp;P iš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C6B73"/>
    <pageSetUpPr fitToPage="1"/>
  </sheetPr>
  <dimension ref="A1:D49"/>
  <sheetViews>
    <sheetView workbookViewId="0" showGridLines="0">
      <pane ySplit="1" topLeftCell="A2" activePane="bottomLeft" state="frozen"/>
      <selection pane="bottomLeft"/>
    </sheetView>
  </sheetViews>
  <sheetFormatPr defaultRowHeight="15" outlineLevelRow="0" outlineLevelCol="0" x14ac:dyDescent="55"/>
  <cols>
    <col min="1" max="1" width="34" customWidth="1"/>
    <col min="2" max="2" width="14" customWidth="1"/>
    <col min="3" max="3" width="70" customWidth="1"/>
    <col min="4" max="4" width="44" customWidth="1"/>
  </cols>
  <sheetData>
    <row r="1" ht="30" customHeight="1" spans="1:4" x14ac:dyDescent="0.25">
      <c r="A1" s="1" t="s">
        <v>56</v>
      </c>
      <c r="B1" s="1"/>
      <c r="C1" s="1"/>
      <c r="D1" s="1"/>
    </row>
    <row r="3" ht="32" customHeight="1" spans="1:4" x14ac:dyDescent="0.25">
      <c r="A3" s="23" t="s">
        <v>57</v>
      </c>
      <c r="B3" s="23"/>
      <c r="C3" s="23"/>
      <c r="D3" s="23"/>
    </row>
    <row r="5" ht="22" customHeight="1" spans="1:4" x14ac:dyDescent="0.25">
      <c r="A5" s="24" t="s">
        <v>58</v>
      </c>
      <c r="B5" s="24"/>
      <c r="C5" s="24"/>
      <c r="D5" s="24"/>
    </row>
    <row r="6" ht="32" customHeight="1" spans="1:4" x14ac:dyDescent="0.25">
      <c r="A6" s="23" t="s">
        <v>59</v>
      </c>
      <c r="B6" s="23"/>
      <c r="C6" s="23"/>
      <c r="D6" s="23"/>
    </row>
    <row r="7" ht="17.5" customHeight="1" spans="1:4" x14ac:dyDescent="0.25">
      <c r="A7" s="25" t="s">
        <v>60</v>
      </c>
      <c r="B7" s="25"/>
      <c r="C7" s="25"/>
      <c r="D7" s="25"/>
    </row>
    <row r="8" ht="17.5" customHeight="1" spans="1:4" x14ac:dyDescent="0.25">
      <c r="A8" s="25" t="s">
        <v>61</v>
      </c>
      <c r="B8" s="25"/>
      <c r="C8" s="25"/>
      <c r="D8" s="25"/>
    </row>
    <row r="9" ht="17.5" customHeight="1" spans="1:4" x14ac:dyDescent="0.25">
      <c r="A9" s="25" t="s">
        <v>62</v>
      </c>
      <c r="B9" s="25"/>
      <c r="C9" s="25"/>
      <c r="D9" s="25"/>
    </row>
    <row r="10" ht="17.5" customHeight="1" spans="1:4" x14ac:dyDescent="0.25">
      <c r="A10" s="25" t="s">
        <v>63</v>
      </c>
      <c r="B10" s="25"/>
      <c r="C10" s="25"/>
      <c r="D10" s="25"/>
    </row>
    <row r="11" ht="17.5" customHeight="1" spans="1:4" x14ac:dyDescent="0.25">
      <c r="A11" s="25" t="s">
        <v>64</v>
      </c>
      <c r="B11" s="25"/>
      <c r="C11" s="25"/>
      <c r="D11" s="25"/>
    </row>
    <row r="12" ht="17.5" customHeight="1" spans="1:4" x14ac:dyDescent="0.25">
      <c r="A12" s="25" t="s">
        <v>65</v>
      </c>
      <c r="B12" s="25"/>
      <c r="C12" s="25"/>
      <c r="D12" s="25"/>
    </row>
    <row r="13" ht="17.5" customHeight="1" spans="1:4" x14ac:dyDescent="0.25">
      <c r="A13" s="25" t="s">
        <v>21</v>
      </c>
      <c r="B13" s="25"/>
      <c r="C13" s="25"/>
      <c r="D13" s="25"/>
    </row>
    <row r="15" ht="22" customHeight="1" spans="1:4" x14ac:dyDescent="0.25">
      <c r="A15" s="24" t="s">
        <v>66</v>
      </c>
      <c r="B15" s="24"/>
      <c r="C15" s="24"/>
      <c r="D15" s="24"/>
    </row>
    <row r="16" ht="32" customHeight="1" spans="1:4" x14ac:dyDescent="0.25">
      <c r="A16" s="26" t="s">
        <v>67</v>
      </c>
      <c r="B16" s="26"/>
      <c r="C16" s="26"/>
      <c r="D16" s="26"/>
    </row>
    <row r="17" ht="32" customHeight="1" spans="1:4" x14ac:dyDescent="0.25">
      <c r="A17" s="26" t="s">
        <v>68</v>
      </c>
      <c r="B17" s="26"/>
      <c r="C17" s="26"/>
      <c r="D17" s="26"/>
    </row>
    <row r="18" ht="17.5" customHeight="1" spans="1:4" x14ac:dyDescent="0.25">
      <c r="A18" s="26" t="s">
        <v>69</v>
      </c>
      <c r="B18" s="26"/>
      <c r="C18" s="26"/>
      <c r="D18" s="26"/>
    </row>
    <row r="20" ht="22" customHeight="1" spans="1:4" x14ac:dyDescent="0.25">
      <c r="A20" s="24" t="s">
        <v>70</v>
      </c>
      <c r="B20" s="24"/>
      <c r="C20" s="24"/>
      <c r="D20" s="24"/>
    </row>
    <row r="21" ht="32" customHeight="1" spans="1:4" x14ac:dyDescent="0.25">
      <c r="A21" s="23" t="s">
        <v>71</v>
      </c>
      <c r="B21" s="23"/>
      <c r="C21" s="23"/>
      <c r="D21" s="23"/>
    </row>
    <row r="23" ht="22" customHeight="1" spans="1:4" x14ac:dyDescent="0.25">
      <c r="A23" s="24" t="s">
        <v>72</v>
      </c>
      <c r="B23" s="24"/>
      <c r="C23" s="24"/>
      <c r="D23" s="24"/>
    </row>
    <row r="24" ht="46.5" customHeight="1" spans="1:4" x14ac:dyDescent="0.25">
      <c r="A24" s="23" t="s">
        <v>73</v>
      </c>
      <c r="B24" s="23"/>
      <c r="C24" s="23"/>
      <c r="D24" s="23"/>
    </row>
    <row r="26" ht="22" customHeight="1" spans="1:4" x14ac:dyDescent="0.25">
      <c r="A26" s="24" t="s">
        <v>74</v>
      </c>
      <c r="B26" s="24"/>
      <c r="C26" s="24"/>
      <c r="D26" s="24"/>
    </row>
    <row r="27" ht="32" customHeight="1" spans="1:4" x14ac:dyDescent="0.25">
      <c r="A27" s="26" t="s">
        <v>75</v>
      </c>
      <c r="B27" s="26"/>
      <c r="C27" s="26"/>
      <c r="D27" s="26"/>
    </row>
    <row r="28" ht="17.5" customHeight="1" spans="1:4" x14ac:dyDescent="0.25">
      <c r="A28" s="26" t="s">
        <v>76</v>
      </c>
      <c r="B28" s="26"/>
      <c r="C28" s="26"/>
      <c r="D28" s="26"/>
    </row>
    <row r="29" ht="17.5" customHeight="1" spans="1:4" x14ac:dyDescent="0.25">
      <c r="A29" s="26" t="s">
        <v>77</v>
      </c>
      <c r="B29" s="26"/>
      <c r="C29" s="26"/>
      <c r="D29" s="26"/>
    </row>
    <row r="31" ht="22" customHeight="1" spans="1:4" x14ac:dyDescent="0.25">
      <c r="A31" s="24" t="s">
        <v>78</v>
      </c>
      <c r="B31" s="24"/>
      <c r="C31" s="24"/>
      <c r="D31" s="24"/>
    </row>
    <row r="32" ht="46.5" customHeight="1" spans="1:4" x14ac:dyDescent="0.25">
      <c r="A32" s="23" t="s">
        <v>79</v>
      </c>
      <c r="B32" s="23"/>
      <c r="C32" s="23"/>
      <c r="D32" s="23"/>
    </row>
    <row r="33" ht="17.5" customHeight="1" spans="1:4" x14ac:dyDescent="0.25">
      <c r="A33" s="23" t="s">
        <v>80</v>
      </c>
      <c r="B33" s="23"/>
      <c r="C33" s="23"/>
      <c r="D33" s="23"/>
    </row>
    <row r="35" ht="22" customHeight="1" spans="1:4" x14ac:dyDescent="0.25">
      <c r="A35" s="24" t="s">
        <v>81</v>
      </c>
      <c r="B35" s="24"/>
      <c r="C35" s="24"/>
      <c r="D35" s="24"/>
    </row>
    <row r="36" ht="16" customHeight="1" spans="1:4" x14ac:dyDescent="0.25">
      <c r="A36" s="27" t="s">
        <v>82</v>
      </c>
      <c r="B36" s="27" t="s">
        <v>83</v>
      </c>
      <c r="C36" s="27" t="s">
        <v>84</v>
      </c>
      <c r="D36" s="27" t="s">
        <v>85</v>
      </c>
    </row>
    <row r="37" ht="28" customHeight="1" spans="1:4" x14ac:dyDescent="0.25">
      <c r="A37" s="28" t="s">
        <v>20</v>
      </c>
      <c r="B37" s="28" t="s">
        <v>86</v>
      </c>
      <c r="C37" s="29" t="s">
        <v>87</v>
      </c>
      <c r="D37" s="28" t="s">
        <v>88</v>
      </c>
    </row>
    <row r="38" ht="28" customHeight="1" spans="1:4" x14ac:dyDescent="0.25">
      <c r="A38" s="28" t="s">
        <v>22</v>
      </c>
      <c r="B38" s="28" t="s">
        <v>89</v>
      </c>
      <c r="C38" s="29" t="s">
        <v>90</v>
      </c>
      <c r="D38" s="28" t="s">
        <v>91</v>
      </c>
    </row>
    <row r="39" ht="28" customHeight="1" spans="1:4" x14ac:dyDescent="0.25">
      <c r="A39" s="28" t="s">
        <v>23</v>
      </c>
      <c r="B39" s="28" t="s">
        <v>92</v>
      </c>
      <c r="C39" s="29" t="s">
        <v>93</v>
      </c>
      <c r="D39" s="28" t="s">
        <v>94</v>
      </c>
    </row>
    <row r="40" ht="28" customHeight="1" spans="1:4" x14ac:dyDescent="0.25">
      <c r="A40" s="28" t="s">
        <v>24</v>
      </c>
      <c r="B40" s="28" t="s">
        <v>95</v>
      </c>
      <c r="C40" s="29" t="s">
        <v>96</v>
      </c>
      <c r="D40" s="28" t="s">
        <v>97</v>
      </c>
    </row>
    <row r="41" ht="28" customHeight="1" spans="1:4" x14ac:dyDescent="0.25">
      <c r="A41" s="28" t="s">
        <v>25</v>
      </c>
      <c r="B41" s="28" t="s">
        <v>98</v>
      </c>
      <c r="C41" s="29" t="s">
        <v>99</v>
      </c>
      <c r="D41" s="28" t="s">
        <v>100</v>
      </c>
    </row>
    <row r="42" ht="28" customHeight="1" spans="1:4" x14ac:dyDescent="0.25">
      <c r="A42" s="28" t="s">
        <v>26</v>
      </c>
      <c r="B42" s="28" t="s">
        <v>101</v>
      </c>
      <c r="C42" s="29" t="s">
        <v>102</v>
      </c>
      <c r="D42" s="28" t="s">
        <v>103</v>
      </c>
    </row>
    <row r="43" ht="28" customHeight="1" spans="1:4" x14ac:dyDescent="0.25">
      <c r="A43" s="28" t="s">
        <v>27</v>
      </c>
      <c r="B43" s="28" t="s">
        <v>104</v>
      </c>
      <c r="C43" s="29" t="s">
        <v>105</v>
      </c>
      <c r="D43" s="28" t="s">
        <v>8</v>
      </c>
    </row>
    <row r="44" ht="28" customHeight="1" spans="1:4" x14ac:dyDescent="0.25">
      <c r="A44" s="28" t="s">
        <v>7</v>
      </c>
      <c r="B44" s="28" t="s">
        <v>106</v>
      </c>
      <c r="C44" s="29" t="s">
        <v>107</v>
      </c>
      <c r="D44" s="28" t="s">
        <v>108</v>
      </c>
    </row>
    <row r="45" ht="28" customHeight="1" spans="1:4" x14ac:dyDescent="0.25">
      <c r="A45" s="28" t="s">
        <v>32</v>
      </c>
      <c r="B45" s="28" t="s">
        <v>109</v>
      </c>
      <c r="C45" s="29" t="s">
        <v>110</v>
      </c>
      <c r="D45" s="28" t="s">
        <v>111</v>
      </c>
    </row>
    <row r="46" ht="28" customHeight="1" spans="1:4" x14ac:dyDescent="0.25">
      <c r="A46" s="28" t="s">
        <v>33</v>
      </c>
      <c r="B46" s="28" t="s">
        <v>112</v>
      </c>
      <c r="C46" s="29" t="s">
        <v>113</v>
      </c>
      <c r="D46" s="28" t="s">
        <v>114</v>
      </c>
    </row>
    <row r="47" ht="78" customHeight="1" spans="1:4" x14ac:dyDescent="0.25">
      <c r="A47" s="28" t="s">
        <v>115</v>
      </c>
      <c r="B47" s="28" t="s">
        <v>116</v>
      </c>
      <c r="C47" s="29" t="s">
        <v>117</v>
      </c>
      <c r="D47" s="28" t="s">
        <v>118</v>
      </c>
    </row>
    <row r="48" ht="53" customHeight="1" spans="1:4" x14ac:dyDescent="0.25">
      <c r="A48" s="28" t="s">
        <v>119</v>
      </c>
      <c r="B48" s="28" t="s">
        <v>120</v>
      </c>
      <c r="C48" s="29" t="s">
        <v>121</v>
      </c>
      <c r="D48" s="28" t="s">
        <v>122</v>
      </c>
    </row>
    <row r="49" ht="53" customHeight="1" spans="1:4" x14ac:dyDescent="0.25">
      <c r="A49" s="28" t="s">
        <v>123</v>
      </c>
      <c r="B49" s="28" t="s">
        <v>124</v>
      </c>
      <c r="C49" s="29" t="s">
        <v>125</v>
      </c>
      <c r="D49" s="28" t="s">
        <v>126</v>
      </c>
    </row>
  </sheetData>
  <mergeCells count="27">
    <mergeCell ref="A1:D1"/>
    <mergeCell ref="A3:D3"/>
    <mergeCell ref="A5:D5"/>
    <mergeCell ref="A6:D6"/>
    <mergeCell ref="A7:D7"/>
    <mergeCell ref="A8:D8"/>
    <mergeCell ref="A9:D9"/>
    <mergeCell ref="A10:D10"/>
    <mergeCell ref="A11:D11"/>
    <mergeCell ref="A12:D12"/>
    <mergeCell ref="A13:D13"/>
    <mergeCell ref="A15:D15"/>
    <mergeCell ref="A16:D16"/>
    <mergeCell ref="A17:D17"/>
    <mergeCell ref="A18:D18"/>
    <mergeCell ref="A20:D20"/>
    <mergeCell ref="A21:D21"/>
    <mergeCell ref="A23:D23"/>
    <mergeCell ref="A24:D24"/>
    <mergeCell ref="A26:D26"/>
    <mergeCell ref="A27:D27"/>
    <mergeCell ref="A28:D28"/>
    <mergeCell ref="A29:D29"/>
    <mergeCell ref="A31:D31"/>
    <mergeCell ref="A32:D32"/>
    <mergeCell ref="A33:D33"/>
    <mergeCell ref="A35:D35"/>
  </mergeCells>
  <pageMargins left="0.5" right="0.5" top="0.6" bottom="0.7" header="0.3" footer="0.3"/>
  <pageSetup paperSize="9" orientation="portrait" fitToWidth="1" fitToHeight="0"/>
  <headerFooter>
    <oddFooter>&amp;L&amp;8Skerry.eu — metodika&amp;R&amp;8Puslapis &amp;P iš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Skaičiuoklė</vt:lpstr>
      <vt:lpstr>Metodika</vt:lpstr>
      <vt:lpstr>Sąrašai</vt:lpstr>
    </vt:vector>
  </TitlesOfParts>
  <Company>Skerry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Skerry</dc:creator>
  <dc:title>Vandens balansas ir Langelier indeksas</dc:title>
  <dc:subject>Skaičiuoklė su formulėmis: Langelier prisotinimo indeksas (LSI) ir vieno parametro koregavimas</dc:subject>
  <dc:description>Orientacinė skaičiuoklė. Ta pati metodika kaip https://skerry.eu/skaiciuokles/vandens-balansas. pH ribos – HN 109:2016 taisyklių rinkinys LT-HN109-2016 v3.</dc:description>
  <cp:keywords>baseinas; Langelier; LSI; vandens balansas; skaičiuoklė</cp:keywords>
  <cp:category>Baseinų vandens atitiktis</cp:category>
  <cp:lastModifiedBy>Skerry</cp:lastModifiedBy>
  <dcterms:created xsi:type="dcterms:W3CDTF">2026-10-29T16:15:35Z</dcterms:created>
  <dcterms:modified xsi:type="dcterms:W3CDTF">2026-10-29T16:15:35Z</dcterms:modified>
</cp:coreProperties>
</file>