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12000" firstSheet="0" activeTab="0"/>
  </bookViews>
  <sheets>
    <sheet sheetId="2" name="Skaičiuoklė" state="visible" r:id="rId4"/>
    <sheet sheetId="3" name="Metodika" state="visible" r:id="rId5"/>
    <sheet sheetId="1" name="Sąrašai" state="visible" r:id="rId6"/>
  </sheets>
  <calcPr calcId="171027" fullCalcOnLoad="1"/>
</workbook>
</file>

<file path=xl/sharedStrings.xml><?xml version="1.0" encoding="utf-8"?>
<sst xmlns="http://schemas.openxmlformats.org/spreadsheetml/2006/main" count="244" uniqueCount="170">
  <si>
    <t>Chemijos dozė pagal baseino tūrį</t>
  </si>
  <si>
    <t>Kiek produkto reikia, kad aktyvaus chloro rodmuo pakiltų nuo dabartinio iki norimo. Skaičiuoklė orientacinė: rezultatas yra atskaitos taškas, ne galutinis dydis. Tekstas nėra teisinė ar cheminė konsultacija.</t>
  </si>
  <si>
    <t>Šviesiai mėlyni langeliai – jūsų įvestis (įrašytos pavyzdinės reikšmės, pakeiskite jas savo duomenimis). Kiti langeliai skaičiuojami automatiškai formulėmis.</t>
  </si>
  <si>
    <t>Baseinas</t>
  </si>
  <si>
    <t>Baseino forma</t>
  </si>
  <si>
    <t>Stačiakampis</t>
  </si>
  <si>
    <t/>
  </si>
  <si>
    <t>Stačiakampis, apskritas arba jau žinomas tūris</t>
  </si>
  <si>
    <t>Ilgis</t>
  </si>
  <si>
    <t>m</t>
  </si>
  <si>
    <t>Tik stačiakampiam baseinui</t>
  </si>
  <si>
    <t>Plotis</t>
  </si>
  <si>
    <t>Skersmuo</t>
  </si>
  <si>
    <t>Tik apskritam baseinui</t>
  </si>
  <si>
    <t>Vidutinis gylis</t>
  </si>
  <si>
    <t>Nevienodo gylio: (mažiausias + didžiausias) / 2. Stačiakampiam ir apskritam baseinui</t>
  </si>
  <si>
    <t>Tūris (kai žinomas)</t>
  </si>
  <si>
    <t>m³</t>
  </si>
  <si>
    <t>Tik formai „Tūris žinomas“</t>
  </si>
  <si>
    <t>Rodmenys</t>
  </si>
  <si>
    <t>Dabartinis aktyvaus chloro rodmuo</t>
  </si>
  <si>
    <t>mg/l</t>
  </si>
  <si>
    <t>Norimas rodmuo</t>
  </si>
  <si>
    <t>Vandens tipas / dezinfekcija</t>
  </si>
  <si>
    <t>Gėlo vandens baseinas, tik chloras</t>
  </si>
  <si>
    <t>HN 109:2016, 5 priedas, 14 eilutė</t>
  </si>
  <si>
    <t>Produktas</t>
  </si>
  <si>
    <t>Natrio hipochloritas (skystas)</t>
  </si>
  <si>
    <t>Naudokite autorizuotą šiai paskirčiai biocidinį produktą</t>
  </si>
  <si>
    <t>Koncentracija</t>
  </si>
  <si>
    <t>Koncentracijos vienetas</t>
  </si>
  <si>
    <t>% (pagal masę)</t>
  </si>
  <si>
    <t>Skystam produktui: % arba g/l. Kietam produktui – %</t>
  </si>
  <si>
    <t>Produkto tankis (nebūtina)</t>
  </si>
  <si>
    <t>kg/l</t>
  </si>
  <si>
    <t>Reikia tik litrams iš % koncentracijos (skystam produktui)</t>
  </si>
  <si>
    <t>Rezultatas</t>
  </si>
  <si>
    <t>Produkto kiekis</t>
  </si>
  <si>
    <t>Baseino tūris</t>
  </si>
  <si>
    <t>Rodmens pakėlimas</t>
  </si>
  <si>
    <t>Reikalingas aktyvus chloras</t>
  </si>
  <si>
    <t>g</t>
  </si>
  <si>
    <t>1 mg/l × 1 m³ = 1 g. Jei Δc ≤ 0, dozė lygi nuliui</t>
  </si>
  <si>
    <t>Produkto masė</t>
  </si>
  <si>
    <t>kg</t>
  </si>
  <si>
    <t>Produkto tūris</t>
  </si>
  <si>
    <t>l</t>
  </si>
  <si>
    <t>Skystam produktui litrai skaičiuojami tik pagal g/l arba pagal įvestą tankį</t>
  </si>
  <si>
    <t>1 mg/l pakėlimui (masė)</t>
  </si>
  <si>
    <t>1 mg/l pakėlimui (tūris)</t>
  </si>
  <si>
    <t>Pastabos ir įspėjimai</t>
  </si>
  <si>
    <t>Norimas rodmuo ir HN 109 riba</t>
  </si>
  <si>
    <t>Dozavimas</t>
  </si>
  <si>
    <t>Produkto pastaba</t>
  </si>
  <si>
    <t>Ribos iš HN 109:2016 (taisyklių rinkinys LT-HN109-2016 v3, suvestinė redakcija nuo 2025-04-08)</t>
  </si>
  <si>
    <t>Aktyvaus chloro liekanos – gėlas vanduo, apatinė riba</t>
  </si>
  <si>
    <t>Aktyvaus chloro liekanos – gėlas vanduo, viršutinė riba</t>
  </si>
  <si>
    <t>Mineralinis / jūros vanduo arba chloras su ozonu ar UV, apatinė riba</t>
  </si>
  <si>
    <t>Mineralinis / jūros vanduo arba chloras su ozonu ar UV, viršutinė riba</t>
  </si>
  <si>
    <t>Tarpiniai skaičiavimai (formulės, nekeisti)</t>
  </si>
  <si>
    <t>Tūris V</t>
  </si>
  <si>
    <t>Stačiakampis: ilgis × plotis × gylis; apskritas: π × (skersmuo / 2)² × gylis; kitaip – įvestas tūris</t>
  </si>
  <si>
    <t>Įvestis tinkama</t>
  </si>
  <si>
    <t>TRUE, kai tūris &gt; 0, rodmenys ≥ 0 ir koncentracija &gt; 0</t>
  </si>
  <si>
    <t>Skystas produktas</t>
  </si>
  <si>
    <t>Koncentracija g/l (tik skystam produktui)</t>
  </si>
  <si>
    <t>Tankis įvestas (&gt; 0)</t>
  </si>
  <si>
    <t>Taikoma apatinė riba</t>
  </si>
  <si>
    <t>Taikoma viršutinė riba</t>
  </si>
  <si>
    <t>Norimas rodmuo ribose</t>
  </si>
  <si>
    <t>Norimas rodmuo virš ribos</t>
  </si>
  <si>
    <t>Norimas rodmuo žemiau ribos</t>
  </si>
  <si>
    <t>Dabartinis rodmuo virš ribos</t>
  </si>
  <si>
    <t>Dozuoti nereikia (Δc ≤ 0)</t>
  </si>
  <si>
    <t>Metodika: chemijos dozė pagal baseino tūrį</t>
  </si>
  <si>
    <t>Ši skaičiuoklė naudoja tą pačią metodiką ir tas pačias formules kaip https://skerry.eu/skaiciuokles/chemijos-doze. Kiekviena formulė, vienetai, prielaidos ir ribos aprašyti žemiau.</t>
  </si>
  <si>
    <t>Rezultatas yra pirmosios dozės atskaitos taškas; galutinį dydį parodo matavimas po vandens apykaitos laiko. Tekstas nėra teisinė ar cheminė konsultacija; dozuodami laikykitės produkto saugos duomenų lapo.</t>
  </si>
  <si>
    <t>Formulės</t>
  </si>
  <si>
    <t>Tūris</t>
  </si>
  <si>
    <t xml:space="preserve">  V = ilgis × plotis × vid. gylis             [m³]   (stačiakampis)</t>
  </si>
  <si>
    <t xml:space="preserve">  V = π × (skersmuo / 2)² × vid. gylis        [m³]   (apskritas)</t>
  </si>
  <si>
    <t xml:space="preserve"> </t>
  </si>
  <si>
    <t xml:space="preserve">  Δc  = c_norimas − c_dabartinis              [mg/l]</t>
  </si>
  <si>
    <t xml:space="preserve">  m_Cl = Δc × V                               [g]    (1 mg/l × 1 m³ = 1 g)</t>
  </si>
  <si>
    <t>Produkto kiekis, kai koncentracija w nurodyta % pagal masę</t>
  </si>
  <si>
    <t xml:space="preserve">  m_produkto = m_Cl / (w / 100) / 1000        [kg]</t>
  </si>
  <si>
    <t>Skystas produktas, kai koncentracija ρ_Cl nurodyta g/l</t>
  </si>
  <si>
    <t xml:space="preserve">  V_produkto = m_Cl / ρ_Cl                    [l]</t>
  </si>
  <si>
    <t>Litrai iš masės (tik skystam produktui, jei įvestas tankis ρ)</t>
  </si>
  <si>
    <t xml:space="preserve">  V_produkto = m_produkto / ρ                 [l],  ρ [kg/l]</t>
  </si>
  <si>
    <t>Vienetai</t>
  </si>
  <si>
    <t>Tūris kubiniais metrais, rodmenys mg/l, aktyvaus chloro kiekis gramais, produkto kiekis kilogramais arba litrais. Jei Δc ≤ 0, dozė lygi nuliui. Eilutė „1 mg/l pakėlimui“ rodo produkto kiekį vienam mg/l pakėlimui šiame tūryje.</t>
  </si>
  <si>
    <t>Prielaidos</t>
  </si>
  <si>
    <t>•  Visas įneštas aktyvus chloras lieka vandenyje kaip matuojamas aktyvus chloras ir tolygiai pasiskirsto visame tūryje.</t>
  </si>
  <si>
    <t>•  Nėra nuostolių: nesiskaičiuoja saulės skaidymas, atgalinis plovimas, reakcija su azotinėmis medžiagomis, vandens pakeitimas.</t>
  </si>
  <si>
    <t>•  Etiketėje nurodyta koncentracija yra tikroji, o dabartinis ir norimas rodmuo išmatuoti tuo pačiu metodu. Laukelio pradinė koncentracija (14 %, 65 %, 56 %, 90 %) yra tik tipinė pradžios reikšmė; ji nėra teisės akto dydis.</t>
  </si>
  <si>
    <t>•  Perskaičiuoti tarp % pagal masę ir g/l be produkto tankio negalima. Todėl skystam produktui litrai rodomi tik tada, kai koncentracija įvesta g/l arba kai įvestas tankis.</t>
  </si>
  <si>
    <t>Ribos, su kuriomis lyginamas norimas rodmuo</t>
  </si>
  <si>
    <t>Ribos paimtos iš taisyklių rinkinio LT-HN109-2016 (versija 3, suvestinė redakcija nuo 2025-04-08); jos nėra skaičiuoklės formulių dalis.</t>
  </si>
  <si>
    <t>Rodiklis</t>
  </si>
  <si>
    <t>Riba</t>
  </si>
  <si>
    <t>Taikymo sąlyga</t>
  </si>
  <si>
    <t>Pagrindas</t>
  </si>
  <si>
    <t>Aktyvaus chloro liekanos</t>
  </si>
  <si>
    <t>1–3 mg/l</t>
  </si>
  <si>
    <t>gėlo vandens baseinai</t>
  </si>
  <si>
    <t>0,5–3 mg/l</t>
  </si>
  <si>
    <t>mineralinio ar jūros vandens baseinai; chloras kartu su ozonu ar UV</t>
  </si>
  <si>
    <t>pH (nevertinamas)</t>
  </si>
  <si>
    <t>7,2–7,8</t>
  </si>
  <si>
    <t>chloro junginiai</t>
  </si>
  <si>
    <t>HN 109:2016, 5 priedas, 9 eilutė</t>
  </si>
  <si>
    <t>HN 109 vartoja terminą „aktyvaus chloro liekanos“ ir neapibrėžia, ar tai laisvas, ar bendras chloras. Skaičiuoklė lygina rodmenį su riba, bet nesprendžia, kurį chloro rodmenį matuoti: tai nustato jūsų matavimo prietaisas ir procedūra.</t>
  </si>
  <si>
    <t>Ko skaičiuoklė nedaro</t>
  </si>
  <si>
    <t>•  Nevertina cianuro rūgšties (jos riba HN 109 nenustatyta), pH, bendro ir susieto chloro.</t>
  </si>
  <si>
    <t>•  Nenustato maksimalios saugios vienkartinės dozės. Ją nurodo produkto saugos duomenų lapas ir gamintojas.</t>
  </si>
  <si>
    <t>•  Nepatikrina, ar produktas autorizuotas baseino vandens dezinfekcijai (HN 109:2016, 68 p.).</t>
  </si>
  <si>
    <t>•  Neišsaugo ir niekur nesiunčia įvestų duomenų.</t>
  </si>
  <si>
    <t>Pavyzdys (perskaičiuotas)</t>
  </si>
  <si>
    <t>Baseinas 25 × 12,5 m, vidutinis gylis 1,6 m: V = 500 m³. Rodmuo 0,6 → 1,4 mg/l: Δc = 0,8 mg/l, m_Cl = 0,8 × 500 = 400 g. Natrio hipochloritas 14 %: 400 / 0,14 / 1000 = 2,86 kg. Tas pats produktas 150 g/l: 400 / 150 = 2,67 l. Failas atidaromas su šiais duomenimis.</t>
  </si>
  <si>
    <t>Plačiau: https://skerry.eu/straipsniai/chloro-doze</t>
  </si>
  <si>
    <t>Langelių formulės ir atitikimas svetainės kodui</t>
  </si>
  <si>
    <t>Langelis</t>
  </si>
  <si>
    <t>Excel formulė</t>
  </si>
  <si>
    <t>Svetainės funkcija (frontend/)</t>
  </si>
  <si>
    <t>Skaičiuoklė!B21</t>
  </si>
  <si>
    <t>=IF($B$40,IF($B$42,$B$26,$B$25),"—")</t>
  </si>
  <si>
    <t>DoseCalc.tsx: Big (productKg arba productL); lib/calc/dose.ts dose()</t>
  </si>
  <si>
    <t>Skaičiuoklė!B22</t>
  </si>
  <si>
    <t>=IF($B$40,$B$39,"—")</t>
  </si>
  <si>
    <t>lib/calc/dose.ts volumeM3()</t>
  </si>
  <si>
    <t>Skaičiuoklė!B23</t>
  </si>
  <si>
    <t>=IF($B$40,$B$13-$B$12,"—")</t>
  </si>
  <si>
    <t>lib/calc/dose.ts dose().delta</t>
  </si>
  <si>
    <t>Skaičiuoklė!B24</t>
  </si>
  <si>
    <t>=IF($B$40,MAX($B$23,0)*$B$39,"—")</t>
  </si>
  <si>
    <t>lib/calc/dose.ts dose().activeG</t>
  </si>
  <si>
    <t>Skaičiuoklė!B25</t>
  </si>
  <si>
    <t>=IF($B$40,IF($B$42,"—",$B$24/($B$17/100)/1000),"—")</t>
  </si>
  <si>
    <t>lib/calc/dose.ts dose().productKg</t>
  </si>
  <si>
    <t>Skaičiuoklė!B26</t>
  </si>
  <si>
    <t>=IF($B$40,IF($B$42,$B$24/$B$17,IF(AND($B$41,$B$43),$B$25/$B$19,"—")),"—")</t>
  </si>
  <si>
    <t>lib/calc/dose.ts dose().productL</t>
  </si>
  <si>
    <t>Skaičiuoklė!B27</t>
  </si>
  <si>
    <t>=IF($B$40,IF($B$42,"—",$B$39/($B$17/100)/1000),"—")</t>
  </si>
  <si>
    <t>lib/calc/dose.ts dose().perMgLKg</t>
  </si>
  <si>
    <t>Skaičiuoklė!B28</t>
  </si>
  <si>
    <t>=IF($B$40,IF($B$42,$B$39/$B$17,IF(AND($B$41,$B$43),$B$27/$B$19,"—")),"—")</t>
  </si>
  <si>
    <t>lib/calc/dose.ts dose().perMgLL</t>
  </si>
  <si>
    <t>Pranešimas: norimas rodmuo ir riba</t>
  </si>
  <si>
    <t>Skaičiuoklė!B30</t>
  </si>
  <si>
    <t>=IF(NOT($B$40),"Įveskite matmenis, dabartinį ir norimą rodmenį bei produkto koncentraciją.",IF($B$47,"Norimas rodmuo viršija ribą. HN 109:2016 viršutinė riba "&amp;ROUND($B$45,1)&amp;" mg/l (5 priedas, 14 eilutė).",IF($B$48,"Norimas rodmuo žemesnis už apatinę ribą. HN 109:2016 apatinė riba "&amp;ROUND($B$44,1)&amp;" mg/l (5 priedas, 14 eilutė).","Norimas rodmuo patenka į HN 109:2016 intervalą "&amp;ROUND($B$44,1)&amp;"–"&amp;ROUND($B$45,1)&amp;" mg/l (5 priedas, 14 eilutė).")))</t>
  </si>
  <si>
    <t>DoseCalc.tsx: pirmoji Stk grupė (targetOk / targetHi / targetLo)</t>
  </si>
  <si>
    <t>Pranešimas: dozavimas</t>
  </si>
  <si>
    <t>Skaičiuoklė!B31</t>
  </si>
  <si>
    <t>=IF(NOT($B$40),"Skaičiuoklė neapskaičiuoja cianuro rūgšties, pH ir lankytojų poveikio.",IF($B$49,"Dabartinis rodmuo viršija ribą. Dozuoti nereikia. Rodmuo didesnis už "&amp;ROUND($B$45,1)&amp;" mg/l neatitinka 5 priedo; žr. 72 p.",IF($B$50,"Dozuoti nereikia. Dabartinis rodmuo jau lygus norimam arba didesnis.","Rezultatas — pirmosios dozės atskaitos taškas. Galutinį rodmenį parodo matavimas po vandens apykaitos laiko.")))</t>
  </si>
  <si>
    <t>DoseCalc.tsx: antroji Stk grupė (nothing / curHi)</t>
  </si>
  <si>
    <t>Pranešimas: produktas</t>
  </si>
  <si>
    <t>Skaičiuoklė!B32</t>
  </si>
  <si>
    <t>=IF(OR($B$16=Sąrašai!$A$4,$B$16=Sąrašai!$A$5),"Izocianuratai. Kiekviena dozė didina cianuro rūgšties kiekį vandenyje. HN 109 jos ribos nenustato; skaičiuoklė jos nevertina.","Skystam produktui litrai skaičiuojami tik pagal g/l arba pagal įvestą tankį.")</t>
  </si>
  <si>
    <t>DoseCalc.tsx: trečioji Stk grupė (izocianuratai)</t>
  </si>
  <si>
    <t>Tipinė koncentracija, % (tik pradinė reikšmė)</t>
  </si>
  <si>
    <t>Skystas (1) / kietas (0)</t>
  </si>
  <si>
    <t>Kalcio hipochloritas (granulės)</t>
  </si>
  <si>
    <t>Apskritas</t>
  </si>
  <si>
    <t>Mineralinio ar jūros vandens baseinas arba chloras kartu su ozonu ar UV</t>
  </si>
  <si>
    <t>g/l</t>
  </si>
  <si>
    <t>Natrio dichlorizocianuratas</t>
  </si>
  <si>
    <t>Tūris žinomas</t>
  </si>
  <si>
    <t>Trichlorizocianuro rūgštis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</si>
</sst>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1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color rgb="FF0A1A22"/>
      <sz val="10"/>
      <name val="Calibri"/>
    </font>
    <font>
      <i/>
      <color rgb="FF5C6B73"/>
      <sz val="9"/>
      <name val="Calibri"/>
    </font>
    <font>
      <b/>
      <color rgb="FF0A5C70"/>
      <sz val="11"/>
      <name val="Calibri"/>
    </font>
    <font>
      <color rgb="FF0A1A22"/>
      <sz val="10.5"/>
      <name val="Calibri"/>
    </font>
    <font>
      <b/>
      <color rgb="FF0A1A22"/>
      <sz val="11"/>
      <name val="Calibri"/>
    </font>
    <font>
      <color rgb="FF5C6B73"/>
      <sz val="10"/>
      <name val="Calibri"/>
    </font>
    <font>
      <color rgb="FF5C6B73"/>
      <sz val="9.5"/>
      <name val="Calibri"/>
    </font>
    <font>
      <b/>
      <color rgb="FF0A1A22"/>
      <sz val="10.5"/>
      <name val="Calibri"/>
    </font>
    <font>
      <b/>
      <color rgb="FF0A5C70"/>
      <sz val="15"/>
      <name val="Calibri"/>
    </font>
    <font>
      <color rgb="FF0A1A22"/>
      <sz val="11"/>
      <name val="Calibri"/>
    </font>
    <font>
      <color rgb="FF5C6B73"/>
      <sz val="10.5"/>
      <name val="Calibri"/>
    </font>
    <font>
      <color rgb="FF5C6B73"/>
      <sz val="11"/>
      <name val="Calibri"/>
    </font>
    <font>
      <b/>
      <color rgb="FF0A5C70"/>
      <sz val="12"/>
      <name val="Calibri"/>
    </font>
    <font>
      <color rgb="FF0A1A22"/>
      <sz val="10"/>
      <name val="Consolas"/>
    </font>
    <font>
      <b/>
      <color rgb="FFFFFFFF"/>
      <sz val="10"/>
      <name val="Calibri"/>
    </font>
    <font>
      <color rgb="FF0A1A22"/>
      <sz val="9"/>
      <name val="Calibri"/>
    </font>
    <font>
      <color rgb="FF0A1A22"/>
      <sz val="9"/>
      <name val="Consolas"/>
    </font>
    <font>
      <b/>
      <color rgb="FFFFFFFF"/>
      <name val="Calibri"/>
    </font>
    <font>
      <color rgb="FF0A1A2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A5C70"/>
      </patternFill>
    </fill>
    <fill>
      <patternFill patternType="solid">
        <fgColor rgb="FFF3F5F6"/>
      </patternFill>
    </fill>
    <fill>
      <patternFill patternType="solid">
        <fgColor rgb="FFDDEEF2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A5C70"/>
      </bottom>
      <diagonal/>
    </border>
    <border>
      <left style="thin">
        <color rgb="FF7DB1BE"/>
      </left>
      <right style="thin">
        <color rgb="FF7DB1BE"/>
      </right>
      <top style="thin">
        <color rgb="FF7DB1BE"/>
      </top>
      <bottom style="thin">
        <color rgb="FF7DB1BE"/>
      </bottom>
      <diagonal/>
    </border>
    <border>
      <left style="thin">
        <color rgb="FFCBD3D7"/>
      </left>
      <right style="thin">
        <color rgb="FFCBD3D7"/>
      </right>
      <top style="thin">
        <color rgb="FFCBD3D7"/>
      </top>
      <bottom style="thin">
        <color rgb="FFCBD3D7"/>
      </bottom>
      <diagonal/>
    </border>
    <border>
      <left/>
      <right/>
      <top/>
      <bottom style="thin">
        <color rgb="FF0A5C7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3" borderId="0" xfId="0" applyFont="1" applyFill="1" applyAlignment="1">
      <alignment vertical="center" wrapText="1" indent="1"/>
    </xf>
    <xf numFmtId="0" fontId="3" fillId="0" borderId="0" xfId="0" applyFont="1" applyAlignment="1">
      <alignment vertical="center" wrapText="1" indent="1"/>
    </xf>
    <xf numFmtId="0" fontId="4" fillId="0" borderId="1" xfId="0" applyFont="1" applyBorder="1" applyAlignment="1">
      <alignment vertical="bottom"/>
    </xf>
    <xf numFmtId="0" fontId="5" fillId="0" borderId="0" xfId="0" applyFont="1" applyAlignment="1">
      <alignment vertical="center" wrapText="1"/>
    </xf>
    <xf numFmtId="0" fontId="6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2" fontId="6" fillId="4" borderId="2" xfId="0" applyNumberFormat="1" applyFont="1" applyFill="1" applyBorder="1" applyAlignment="1">
      <alignment horizontal="right" vertical="center"/>
    </xf>
    <xf numFmtId="164" fontId="6" fillId="4" borderId="2" xfId="0" applyNumberFormat="1" applyFont="1" applyFill="1" applyBorder="1" applyAlignment="1">
      <alignment horizontal="right" vertical="center"/>
    </xf>
    <xf numFmtId="165" fontId="6" fillId="4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2" fontId="10" fillId="5" borderId="3" xfId="0" applyNumberFormat="1" applyFont="1" applyFill="1" applyBorder="1" applyAlignment="1">
      <alignment horizontal="right" vertical="center"/>
    </xf>
    <xf numFmtId="164" fontId="11" fillId="5" borderId="3" xfId="0" applyNumberFormat="1" applyFont="1" applyFill="1" applyBorder="1" applyAlignment="1">
      <alignment horizontal="right" vertical="center"/>
    </xf>
    <xf numFmtId="2" fontId="11" fillId="5" borderId="3" xfId="0" applyNumberFormat="1" applyFont="1" applyFill="1" applyBorder="1" applyAlignment="1">
      <alignment horizontal="right" vertical="center"/>
    </xf>
    <xf numFmtId="1" fontId="11" fillId="5" borderId="3" xfId="0" applyNumberFormat="1" applyFont="1" applyFill="1" applyBorder="1" applyAlignment="1">
      <alignment horizontal="right" vertical="center"/>
    </xf>
    <xf numFmtId="165" fontId="11" fillId="5" borderId="3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64" fontId="13" fillId="3" borderId="3" xfId="0" applyNumberFormat="1" applyFont="1" applyFill="1" applyBorder="1" applyAlignment="1">
      <alignment horizontal="right" vertical="center"/>
    </xf>
    <xf numFmtId="165" fontId="13" fillId="3" borderId="3" xfId="0" applyNumberFormat="1" applyFont="1" applyFill="1" applyBorder="1" applyAlignment="1">
      <alignment horizontal="right" vertical="center"/>
    </xf>
    <xf numFmtId="0" fontId="13" fillId="3" borderId="3" xfId="0" applyFont="1" applyFill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14" fillId="0" borderId="4" xfId="0" applyFont="1" applyBorder="1"/>
    <xf numFmtId="0" fontId="15" fillId="3" borderId="0" xfId="0" applyFont="1" applyFill="1" applyAlignment="1">
      <alignment vertical="top" wrapText="1"/>
    </xf>
    <xf numFmtId="0" fontId="5" fillId="0" borderId="0" xfId="0" applyFont="1" applyAlignment="1">
      <alignment vertical="top" wrapText="1" indent="1"/>
    </xf>
    <xf numFmtId="0" fontId="16" fillId="2" borderId="3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7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0" fontId="19" fillId="2" borderId="0" xfId="0" applyFont="1" applyFill="1"/>
    <xf numFmtId="0" fontId="20" fillId="0" borderId="3" xfId="0" applyFont="1" applyBorder="1"/>
  </cellXfs>
  <cellStyles count="1">
    <cellStyle name="Normal" xfId="0" builtinId="0"/>
  </cellStyles>
  <dxfs count="5">
    <dxf>
      <font>
        <color rgb="FF9A2A1F"/>
      </font>
      <fill>
        <patternFill patternType="solid">
          <bgColor rgb="FFFBE1DE"/>
        </patternFill>
      </fill>
    </dxf>
    <dxf>
      <font>
        <color rgb="FF7A5200"/>
      </font>
      <fill>
        <patternFill patternType="solid">
          <bgColor rgb="FFFFF1D6"/>
        </patternFill>
      </fill>
    </dxf>
    <dxf>
      <font>
        <color rgb="FF1B5E36"/>
      </font>
      <fill>
        <patternFill patternType="solid">
          <bgColor rgb="FFE0F1E6"/>
        </patternFill>
      </fill>
    </dxf>
    <dxf>
      <font>
        <color rgb="FF9A2A1F"/>
      </font>
      <fill>
        <patternFill patternType="solid">
          <bgColor rgb="FFFBE1DE"/>
        </patternFill>
      </fill>
    </dxf>
    <dxf>
      <font>
        <color rgb="FF7A5200"/>
      </font>
      <fill>
        <patternFill patternType="solid">
          <bgColor rgb="FFFFF1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B73"/>
    <pageSetUpPr fitToPage="1"/>
  </sheetPr>
  <dimension ref="A1:F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22" customWidth="1"/>
    <col min="3" max="3" width="18" customWidth="1"/>
    <col min="4" max="4" width="20" customWidth="1"/>
    <col min="5" max="5" width="70" customWidth="1"/>
    <col min="6" max="6" width="20" customWidth="1"/>
  </cols>
  <sheetData>
    <row r="1" spans="1:6" x14ac:dyDescent="0.25">
      <c r="A1" s="31" t="s">
        <v>26</v>
      </c>
      <c r="B1" s="31" t="s">
        <v>161</v>
      </c>
      <c r="C1" s="31" t="s">
        <v>162</v>
      </c>
      <c r="D1" s="31" t="s">
        <v>4</v>
      </c>
      <c r="E1" s="31" t="s">
        <v>23</v>
      </c>
      <c r="F1" s="31" t="s">
        <v>30</v>
      </c>
    </row>
    <row r="2" spans="1:6" x14ac:dyDescent="0.25">
      <c r="A2" s="32" t="s">
        <v>27</v>
      </c>
      <c r="B2" s="32">
        <v>14</v>
      </c>
      <c r="C2" s="32">
        <v>1</v>
      </c>
      <c r="D2" s="32" t="s">
        <v>5</v>
      </c>
      <c r="E2" s="32" t="s">
        <v>24</v>
      </c>
      <c r="F2" s="32" t="s">
        <v>31</v>
      </c>
    </row>
    <row r="3" spans="1:6" x14ac:dyDescent="0.25">
      <c r="A3" s="32" t="s">
        <v>163</v>
      </c>
      <c r="B3" s="32">
        <v>65</v>
      </c>
      <c r="C3" s="32">
        <v>0</v>
      </c>
      <c r="D3" s="32" t="s">
        <v>164</v>
      </c>
      <c r="E3" s="32" t="s">
        <v>165</v>
      </c>
      <c r="F3" s="32" t="s">
        <v>166</v>
      </c>
    </row>
    <row r="4" spans="1:4" x14ac:dyDescent="0.25">
      <c r="A4" s="32" t="s">
        <v>167</v>
      </c>
      <c r="B4" s="32">
        <v>56</v>
      </c>
      <c r="C4" s="32">
        <v>0</v>
      </c>
      <c r="D4" s="32" t="s">
        <v>168</v>
      </c>
    </row>
    <row r="5" spans="1:3" x14ac:dyDescent="0.25">
      <c r="A5" s="32" t="s">
        <v>169</v>
      </c>
      <c r="B5" s="32">
        <v>90</v>
      </c>
      <c r="C5" s="32">
        <v>0</v>
      </c>
    </row>
  </sheetData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A5C70"/>
    <pageSetUpPr fitToPage="1"/>
  </sheetPr>
  <dimension ref="A1:D50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46" customWidth="1"/>
    <col min="2" max="2" width="20" customWidth="1"/>
    <col min="3" max="3" width="22" customWidth="1"/>
    <col min="4" max="4" width="62" customWidth="1"/>
  </cols>
  <sheetData>
    <row r="1" ht="30" customHeight="1" spans="1:4" x14ac:dyDescent="0.25">
      <c r="A1" s="1" t="s">
        <v>0</v>
      </c>
      <c r="B1" s="1"/>
      <c r="C1" s="1"/>
      <c r="D1" s="1"/>
    </row>
    <row r="2" ht="32" customHeight="1" spans="1:4" x14ac:dyDescent="0.25">
      <c r="A2" s="2" t="s">
        <v>1</v>
      </c>
      <c r="B2" s="2"/>
      <c r="C2" s="2"/>
      <c r="D2" s="2"/>
    </row>
    <row r="3" ht="14" customHeight="1" spans="1:4" x14ac:dyDescent="0.25">
      <c r="A3" s="3" t="s">
        <v>2</v>
      </c>
      <c r="B3" s="3"/>
      <c r="C3" s="3"/>
      <c r="D3" s="3"/>
    </row>
    <row r="4" ht="22" customHeight="1" spans="1:4" x14ac:dyDescent="0.25">
      <c r="A4" s="4" t="s">
        <v>3</v>
      </c>
      <c r="B4" s="4"/>
      <c r="C4" s="4"/>
      <c r="D4" s="4"/>
    </row>
    <row r="5" ht="18" customHeight="1" spans="1:4" x14ac:dyDescent="0.25">
      <c r="A5" s="5" t="s">
        <v>4</v>
      </c>
      <c r="B5" s="6" t="s">
        <v>5</v>
      </c>
      <c r="C5" s="7" t="s">
        <v>6</v>
      </c>
      <c r="D5" s="8" t="s">
        <v>7</v>
      </c>
    </row>
    <row r="6" ht="18" customHeight="1" spans="1:4" x14ac:dyDescent="0.25">
      <c r="A6" s="5" t="s">
        <v>8</v>
      </c>
      <c r="B6" s="9">
        <v>25</v>
      </c>
      <c r="C6" s="7" t="s">
        <v>9</v>
      </c>
      <c r="D6" s="8" t="s">
        <v>10</v>
      </c>
    </row>
    <row r="7" ht="18" customHeight="1" spans="1:4" x14ac:dyDescent="0.25">
      <c r="A7" s="5" t="s">
        <v>11</v>
      </c>
      <c r="B7" s="9">
        <v>12.5</v>
      </c>
      <c r="C7" s="7" t="s">
        <v>9</v>
      </c>
      <c r="D7" s="8" t="s">
        <v>10</v>
      </c>
    </row>
    <row r="8" ht="18" customHeight="1" spans="1:4" x14ac:dyDescent="0.25">
      <c r="A8" s="5" t="s">
        <v>12</v>
      </c>
      <c r="B8" s="9"/>
      <c r="C8" s="7" t="s">
        <v>9</v>
      </c>
      <c r="D8" s="8" t="s">
        <v>13</v>
      </c>
    </row>
    <row r="9" ht="31" customHeight="1" spans="1:4" x14ac:dyDescent="0.25">
      <c r="A9" s="5" t="s">
        <v>14</v>
      </c>
      <c r="B9" s="9">
        <v>1.6</v>
      </c>
      <c r="C9" s="7" t="s">
        <v>9</v>
      </c>
      <c r="D9" s="8" t="s">
        <v>15</v>
      </c>
    </row>
    <row r="10" ht="18" customHeight="1" spans="1:4" x14ac:dyDescent="0.25">
      <c r="A10" s="5" t="s">
        <v>16</v>
      </c>
      <c r="B10" s="10"/>
      <c r="C10" s="7" t="s">
        <v>17</v>
      </c>
      <c r="D10" s="8" t="s">
        <v>18</v>
      </c>
    </row>
    <row r="11" ht="22" customHeight="1" spans="1:4" x14ac:dyDescent="0.25">
      <c r="A11" s="4" t="s">
        <v>19</v>
      </c>
      <c r="B11" s="4"/>
      <c r="C11" s="4"/>
      <c r="D11" s="4"/>
    </row>
    <row r="12" ht="18" customHeight="1" spans="1:4" x14ac:dyDescent="0.25">
      <c r="A12" s="5" t="s">
        <v>20</v>
      </c>
      <c r="B12" s="9">
        <v>0.6</v>
      </c>
      <c r="C12" s="7" t="s">
        <v>21</v>
      </c>
      <c r="D12" s="8" t="s">
        <v>6</v>
      </c>
    </row>
    <row r="13" ht="18" customHeight="1" spans="1:4" x14ac:dyDescent="0.25">
      <c r="A13" s="5" t="s">
        <v>22</v>
      </c>
      <c r="B13" s="9">
        <v>1.4</v>
      </c>
      <c r="C13" s="7" t="s">
        <v>21</v>
      </c>
      <c r="D13" s="8" t="str">
        <f>"HN 109:2016: "&amp;ROUND($B$44,1)&amp;"–"&amp;ROUND($B$45,1)&amp;" mg/l"</f>
        <v>HN 109:2016: 1–3 mg/l</v>
      </c>
    </row>
    <row r="14" ht="18" customHeight="1" spans="1:4" x14ac:dyDescent="0.25">
      <c r="A14" s="5" t="s">
        <v>23</v>
      </c>
      <c r="B14" s="6" t="s">
        <v>24</v>
      </c>
      <c r="C14" s="7" t="s">
        <v>6</v>
      </c>
      <c r="D14" s="8" t="s">
        <v>25</v>
      </c>
    </row>
    <row r="15" ht="22" customHeight="1" spans="1:4" x14ac:dyDescent="0.25">
      <c r="A15" s="4" t="s">
        <v>26</v>
      </c>
      <c r="B15" s="4"/>
      <c r="C15" s="4"/>
      <c r="D15" s="4"/>
    </row>
    <row r="16" ht="18" customHeight="1" spans="1:4" x14ac:dyDescent="0.25">
      <c r="A16" s="5" t="s">
        <v>26</v>
      </c>
      <c r="B16" s="6" t="s">
        <v>27</v>
      </c>
      <c r="C16" s="7" t="s">
        <v>6</v>
      </c>
      <c r="D16" s="8" t="s">
        <v>28</v>
      </c>
    </row>
    <row r="17" ht="31" customHeight="1" spans="1:4" x14ac:dyDescent="0.25">
      <c r="A17" s="5" t="s">
        <v>29</v>
      </c>
      <c r="B17" s="9">
        <v>14</v>
      </c>
      <c r="C17" s="7" t="str">
        <f>IF($B$42,"g aktyvaus chloro / l","% aktyvaus chloro (pagal masę)")</f>
        <v>% aktyvaus chloro (pagal masę)</v>
      </c>
      <c r="D17" s="8" t="str">
        <f>"Pradinė reikšmė tipinė (pasirinktam produktui "&amp;IFERROR(INDEX('Sąrašai'!$B$2:$B$5,MATCH($B$16,'Sąrašai'!$A$2:$A$5,0)),"–")&amp;" %); imkite iš etiketės"</f>
        <v>Pradinė reikšmė tipinė (pasirinktam produktui 14 %); imkite iš etiketės</v>
      </c>
    </row>
    <row r="18" ht="18" customHeight="1" spans="1:4" x14ac:dyDescent="0.25">
      <c r="A18" s="5" t="s">
        <v>30</v>
      </c>
      <c r="B18" s="6" t="s">
        <v>31</v>
      </c>
      <c r="C18" s="7" t="s">
        <v>6</v>
      </c>
      <c r="D18" s="8" t="s">
        <v>32</v>
      </c>
    </row>
    <row r="19" ht="18" customHeight="1" spans="1:4" x14ac:dyDescent="0.25">
      <c r="A19" s="5" t="s">
        <v>33</v>
      </c>
      <c r="B19" s="11"/>
      <c r="C19" s="7" t="s">
        <v>34</v>
      </c>
      <c r="D19" s="8" t="s">
        <v>35</v>
      </c>
    </row>
    <row r="20" ht="22" customHeight="1" spans="1:4" x14ac:dyDescent="0.25">
      <c r="A20" s="4" t="s">
        <v>36</v>
      </c>
      <c r="B20" s="4"/>
      <c r="C20" s="4"/>
      <c r="D20" s="4"/>
    </row>
    <row r="21" ht="26" customHeight="1" spans="1:4" x14ac:dyDescent="0.25">
      <c r="A21" s="12" t="s">
        <v>37</v>
      </c>
      <c r="B21" s="13">
        <f>IF($B$40,IF($B$42,$B$26,$B$25),"—")</f>
        <v>2.8571428571428563</v>
      </c>
      <c r="C21" s="7" t="str">
        <f>IF($B$40,IF($B$42,"l produkto","kg produkto"),"")</f>
        <v>kg produkto</v>
      </c>
      <c r="D21" s="8" t="s">
        <v>6</v>
      </c>
    </row>
    <row r="22" ht="18" customHeight="1" spans="1:4" x14ac:dyDescent="0.25">
      <c r="A22" s="5" t="s">
        <v>38</v>
      </c>
      <c r="B22" s="14">
        <f>IF($B$40,$B$39,"—")</f>
        <v>500</v>
      </c>
      <c r="C22" s="7" t="s">
        <v>17</v>
      </c>
      <c r="D22" s="8" t="s">
        <v>6</v>
      </c>
    </row>
    <row r="23" ht="18" customHeight="1" spans="1:4" x14ac:dyDescent="0.25">
      <c r="A23" s="5" t="s">
        <v>39</v>
      </c>
      <c r="B23" s="15">
        <f>IF($B$40,$B$13-$B$12,"—")</f>
        <v>0.7999999999999999</v>
      </c>
      <c r="C23" s="7" t="s">
        <v>21</v>
      </c>
      <c r="D23" s="8" t="s">
        <v>6</v>
      </c>
    </row>
    <row r="24" ht="18" customHeight="1" spans="1:4" x14ac:dyDescent="0.25">
      <c r="A24" s="5" t="s">
        <v>40</v>
      </c>
      <c r="B24" s="16">
        <f>IF($B$40,MAX($B$23,0)*$B$39,"—")</f>
        <v>399.99999999999994</v>
      </c>
      <c r="C24" s="7" t="s">
        <v>41</v>
      </c>
      <c r="D24" s="8" t="s">
        <v>42</v>
      </c>
    </row>
    <row r="25" ht="18" customHeight="1" spans="1:4" x14ac:dyDescent="0.25">
      <c r="A25" s="5" t="s">
        <v>43</v>
      </c>
      <c r="B25" s="15">
        <f>IF($B$40,IF($B$42,"—",$B$24/($B$17/100)/1000),"—")</f>
        <v>2.8571428571428563</v>
      </c>
      <c r="C25" s="7" t="s">
        <v>44</v>
      </c>
      <c r="D25" s="8" t="s">
        <v>6</v>
      </c>
    </row>
    <row r="26" ht="31" customHeight="1" spans="1:4" x14ac:dyDescent="0.25">
      <c r="A26" s="5" t="s">
        <v>45</v>
      </c>
      <c r="B26" s="15" t="str">
        <f>IF($B$40,IF($B$42,$B$24/$B$17,IF(AND($B$41,$B$43),$B$25/$B$19,"—")),"—")</f>
        <v>—</v>
      </c>
      <c r="C26" s="7" t="s">
        <v>46</v>
      </c>
      <c r="D26" s="8" t="s">
        <v>47</v>
      </c>
    </row>
    <row r="27" ht="18" customHeight="1" spans="1:4" x14ac:dyDescent="0.25">
      <c r="A27" s="5" t="s">
        <v>48</v>
      </c>
      <c r="B27" s="17">
        <f>IF($B$40,IF($B$42,"—",$B$39/($B$17/100)/1000),"—")</f>
        <v>3.571428571428571</v>
      </c>
      <c r="C27" s="7" t="s">
        <v>44</v>
      </c>
      <c r="D27" s="8" t="s">
        <v>6</v>
      </c>
    </row>
    <row r="28" ht="18" customHeight="1" spans="1:4" x14ac:dyDescent="0.25">
      <c r="A28" s="5" t="s">
        <v>49</v>
      </c>
      <c r="B28" s="17" t="str">
        <f>IF($B$40,IF($B$42,$B$39/$B$17,IF(AND($B$41,$B$43),$B$27/$B$19,"—")),"—")</f>
        <v>—</v>
      </c>
      <c r="C28" s="7" t="s">
        <v>46</v>
      </c>
      <c r="D28" s="8" t="s">
        <v>6</v>
      </c>
    </row>
    <row r="29" ht="22" customHeight="1" spans="1:4" x14ac:dyDescent="0.25">
      <c r="A29" s="4" t="s">
        <v>50</v>
      </c>
      <c r="B29" s="4"/>
      <c r="C29" s="4"/>
      <c r="D29" s="4"/>
    </row>
    <row r="30" ht="30" customHeight="1" spans="1:4" x14ac:dyDescent="0.25">
      <c r="A30" s="18" t="s">
        <v>51</v>
      </c>
      <c r="B30" s="19" t="str">
        <f>IF(NOT($B$40),"Įveskite matmenis, dabartinį ir norimą rodmenį bei produkto koncentraciją.",IF($B$47,"Norimas rodmuo viršija ribą. HN 109:2016 viršutinė riba "&amp;ROUND($B$45,1)&amp;" mg/l (5 priedas, 14 eilutė).",IF($B$48,"Norimas rodmuo žemesnis už apatinę ribą. HN 109:2016 apatinė riba "&amp;ROUND($B$44,1)&amp;" mg/l (5 priedas, 14 eilutė).","Norimas rodmuo patenka į HN 109:2016 intervalą "&amp;ROUND($B$44,1)&amp;"–"&amp;ROUND($B$45,1)&amp;" mg/l (5 priedas, 14 eilutė).")))</f>
        <v>Norimas rodmuo patenka į HN 109:2016 intervalą 1–3 mg/l (5 priedas, 14 eilutė).</v>
      </c>
      <c r="C30" s="19"/>
      <c r="D30" s="19"/>
    </row>
    <row r="31" ht="30" customHeight="1" spans="1:4" x14ac:dyDescent="0.25">
      <c r="A31" s="18" t="s">
        <v>52</v>
      </c>
      <c r="B31" s="19" t="str">
        <f>IF(NOT($B$40),"Skaičiuoklė neapskaičiuoja cianuro rūgšties, pH ir lankytojų poveikio.",IF($B$49,"Dabartinis rodmuo viršija ribą. Dozuoti nereikia. Rodmuo didesnis už "&amp;ROUND($B$45,1)&amp;" mg/l neatitinka 5 priedo; žr. 72 p.",IF($B$50,"Dozuoti nereikia. Dabartinis rodmuo jau lygus norimam arba didesnis.","Rezultatas — pirmosios dozės atskaitos taškas. Galutinį rodmenį parodo matavimas po vandens apykaitos laiko.")))</f>
        <v>Rezultatas — pirmosios dozės atskaitos taškas. Galutinį rodmenį parodo matavimas po vandens apykaitos laiko.</v>
      </c>
      <c r="C31" s="19"/>
      <c r="D31" s="19"/>
    </row>
    <row r="32" ht="30" customHeight="1" spans="1:4" x14ac:dyDescent="0.25">
      <c r="A32" s="18" t="s">
        <v>53</v>
      </c>
      <c r="B32" s="19" t="str">
        <f>IF(OR($B$16='Sąrašai'!$A$4,$B$16='Sąrašai'!$A$5),"Izocianuratai. Kiekviena dozė didina cianuro rūgšties kiekį vandenyje. HN 109 jos ribos nenustato; skaičiuoklė jos nevertina.","Skystam produktui litrai skaičiuojami tik pagal g/l arba pagal įvestą tankį.")</f>
        <v>Skystam produktui litrai skaičiuojami tik pagal g/l arba pagal įvestą tankį.</v>
      </c>
      <c r="C32" s="19"/>
      <c r="D32" s="19"/>
    </row>
    <row r="33" ht="22" customHeight="1" spans="1:4" x14ac:dyDescent="0.25">
      <c r="A33" s="4" t="s">
        <v>54</v>
      </c>
      <c r="B33" s="4"/>
      <c r="C33" s="4"/>
      <c r="D33" s="4"/>
    </row>
    <row r="34" ht="31" customHeight="1" spans="1:4" x14ac:dyDescent="0.25">
      <c r="A34" s="5" t="s">
        <v>55</v>
      </c>
      <c r="B34" s="20">
        <v>1</v>
      </c>
      <c r="C34" s="7" t="s">
        <v>21</v>
      </c>
      <c r="D34" s="8" t="s">
        <v>25</v>
      </c>
    </row>
    <row r="35" ht="31" customHeight="1" spans="1:4" x14ac:dyDescent="0.25">
      <c r="A35" s="5" t="s">
        <v>56</v>
      </c>
      <c r="B35" s="20">
        <v>3</v>
      </c>
      <c r="C35" s="7" t="s">
        <v>21</v>
      </c>
      <c r="D35" s="8" t="s">
        <v>25</v>
      </c>
    </row>
    <row r="36" ht="31" customHeight="1" spans="1:4" x14ac:dyDescent="0.25">
      <c r="A36" s="5" t="s">
        <v>57</v>
      </c>
      <c r="B36" s="20">
        <v>0.5</v>
      </c>
      <c r="C36" s="7" t="s">
        <v>21</v>
      </c>
      <c r="D36" s="8" t="s">
        <v>25</v>
      </c>
    </row>
    <row r="37" ht="31" customHeight="1" spans="1:4" x14ac:dyDescent="0.25">
      <c r="A37" s="5" t="s">
        <v>58</v>
      </c>
      <c r="B37" s="20">
        <v>3</v>
      </c>
      <c r="C37" s="7" t="s">
        <v>21</v>
      </c>
      <c r="D37" s="8" t="s">
        <v>25</v>
      </c>
    </row>
    <row r="38" ht="22" customHeight="1" spans="1:4" x14ac:dyDescent="0.25">
      <c r="A38" s="4" t="s">
        <v>59</v>
      </c>
      <c r="B38" s="4"/>
      <c r="C38" s="4"/>
      <c r="D38" s="4"/>
    </row>
    <row r="39" ht="31" customHeight="1" spans="1:4" x14ac:dyDescent="0.25">
      <c r="A39" s="5" t="s">
        <v>60</v>
      </c>
      <c r="B39" s="21">
        <f>IF($B$5='Sąrašai'!$D$2,IF(AND(ISNUMBER($B$6),ISNUMBER($B$7),ISNUMBER($B$9)),$B$6*$B$7*$B$9,""),IF($B$5='Sąrašai'!$D$3,IF(AND(ISNUMBER($B$8),ISNUMBER($B$9)),PI()*($B$8/2)^2*$B$9,""),IF(ISNUMBER($B$10),$B$10,"")))</f>
        <v>500</v>
      </c>
      <c r="C39" s="7" t="s">
        <v>17</v>
      </c>
      <c r="D39" s="8" t="s">
        <v>61</v>
      </c>
    </row>
    <row r="40" ht="18" customHeight="1" spans="1:4" x14ac:dyDescent="0.25">
      <c r="A40" s="5" t="s">
        <v>62</v>
      </c>
      <c r="B40" s="22" t="b">
        <f>IF(AND(ISNUMBER($B$39),ISNUMBER($B$12),ISNUMBER($B$13),ISNUMBER($B$17)),AND($B$39&gt;0,$B$12&gt;=0,$B$13&gt;=0,$B$17&gt;0),FALSE())</f>
        <v>1</v>
      </c>
      <c r="C40" s="7" t="s">
        <v>6</v>
      </c>
      <c r="D40" s="8" t="s">
        <v>63</v>
      </c>
    </row>
    <row r="41" ht="18" customHeight="1" spans="1:4" x14ac:dyDescent="0.25">
      <c r="A41" s="5" t="s">
        <v>64</v>
      </c>
      <c r="B41" s="22" t="b">
        <f>IF(ISNUMBER(MATCH($B$16,'Sąrašai'!$A$2:$A$5,0)),INDEX('Sąrašai'!$C$2:$C$5,MATCH($B$16,'Sąrašai'!$A$2:$A$5,0))=1,FALSE())</f>
        <v>1</v>
      </c>
      <c r="C41" s="7" t="s">
        <v>6</v>
      </c>
      <c r="D41" s="8" t="s">
        <v>6</v>
      </c>
    </row>
    <row r="42" ht="18" customHeight="1" spans="1:4" x14ac:dyDescent="0.25">
      <c r="A42" s="5" t="s">
        <v>65</v>
      </c>
      <c r="B42" s="22" t="b">
        <f>AND($B$41,$B$18='Sąrašai'!$F$3)</f>
        <v>0</v>
      </c>
      <c r="C42" s="7" t="s">
        <v>6</v>
      </c>
      <c r="D42" s="8" t="s">
        <v>6</v>
      </c>
    </row>
    <row r="43" ht="18" customHeight="1" spans="1:4" x14ac:dyDescent="0.25">
      <c r="A43" s="5" t="s">
        <v>66</v>
      </c>
      <c r="B43" s="22" t="b">
        <f>IF(ISNUMBER($B$19),$B$19&gt;0,FALSE())</f>
        <v>0</v>
      </c>
      <c r="C43" s="7" t="s">
        <v>6</v>
      </c>
      <c r="D43" s="8" t="s">
        <v>6</v>
      </c>
    </row>
    <row r="44" ht="18" customHeight="1" spans="1:4" x14ac:dyDescent="0.25">
      <c r="A44" s="5" t="s">
        <v>67</v>
      </c>
      <c r="B44" s="20">
        <f>IF($B$14='Sąrašai'!$E$2,$B$34,$B$36)</f>
        <v>1</v>
      </c>
      <c r="C44" s="7" t="s">
        <v>21</v>
      </c>
      <c r="D44" s="8" t="s">
        <v>6</v>
      </c>
    </row>
    <row r="45" ht="18" customHeight="1" spans="1:4" x14ac:dyDescent="0.25">
      <c r="A45" s="5" t="s">
        <v>68</v>
      </c>
      <c r="B45" s="20">
        <f>IF($B$14='Sąrašai'!$E$2,$B$35,$B$37)</f>
        <v>3</v>
      </c>
      <c r="C45" s="7" t="s">
        <v>21</v>
      </c>
      <c r="D45" s="8" t="s">
        <v>6</v>
      </c>
    </row>
    <row r="46" ht="18" customHeight="1" spans="1:4" x14ac:dyDescent="0.25">
      <c r="A46" s="5" t="s">
        <v>69</v>
      </c>
      <c r="B46" s="22" t="b">
        <f>IF($B$40,AND($B$13&gt;=$B$44,$B$13&lt;=$B$45),FALSE())</f>
        <v>1</v>
      </c>
      <c r="C46" s="7" t="s">
        <v>6</v>
      </c>
      <c r="D46" s="8" t="s">
        <v>6</v>
      </c>
    </row>
    <row r="47" ht="18" customHeight="1" spans="1:4" x14ac:dyDescent="0.25">
      <c r="A47" s="5" t="s">
        <v>70</v>
      </c>
      <c r="B47" s="22" t="b">
        <f>IF($B$40,$B$13&gt;$B$45,FALSE())</f>
        <v>0</v>
      </c>
      <c r="C47" s="7" t="s">
        <v>6</v>
      </c>
      <c r="D47" s="8" t="s">
        <v>6</v>
      </c>
    </row>
    <row r="48" ht="18" customHeight="1" spans="1:4" x14ac:dyDescent="0.25">
      <c r="A48" s="5" t="s">
        <v>71</v>
      </c>
      <c r="B48" s="22" t="b">
        <f>IF($B$40,$B$13&lt;$B$44,FALSE())</f>
        <v>0</v>
      </c>
      <c r="C48" s="7" t="s">
        <v>6</v>
      </c>
      <c r="D48" s="8" t="s">
        <v>6</v>
      </c>
    </row>
    <row r="49" ht="18" customHeight="1" spans="1:4" x14ac:dyDescent="0.25">
      <c r="A49" s="5" t="s">
        <v>72</v>
      </c>
      <c r="B49" s="22" t="b">
        <f>IF($B$40,$B$12&gt;$B$45,FALSE())</f>
        <v>0</v>
      </c>
      <c r="C49" s="7" t="s">
        <v>6</v>
      </c>
      <c r="D49" s="8" t="s">
        <v>6</v>
      </c>
    </row>
    <row r="50" ht="18" customHeight="1" spans="1:4" x14ac:dyDescent="0.25">
      <c r="A50" s="5" t="s">
        <v>73</v>
      </c>
      <c r="B50" s="22" t="b">
        <f>IF($B$40,$B$13-$B$12&lt;=0,FALSE())</f>
        <v>0</v>
      </c>
      <c r="C50" s="7" t="s">
        <v>6</v>
      </c>
      <c r="D50" s="8" t="s">
        <v>6</v>
      </c>
    </row>
  </sheetData>
  <mergeCells count="13">
    <mergeCell ref="A1:D1"/>
    <mergeCell ref="A2:D2"/>
    <mergeCell ref="A3:D3"/>
    <mergeCell ref="A4:D4"/>
    <mergeCell ref="A11:D11"/>
    <mergeCell ref="A15:D15"/>
    <mergeCell ref="A20:D20"/>
    <mergeCell ref="A29:D29"/>
    <mergeCell ref="B30:D30"/>
    <mergeCell ref="B31:D31"/>
    <mergeCell ref="B32:D32"/>
    <mergeCell ref="A33:D33"/>
    <mergeCell ref="A38:D38"/>
  </mergeCells>
  <conditionalFormatting sqref="B30:D30">
    <cfRule type="expression" dxfId="0" priority="1">
      <formula>$B$47</formula>
    </cfRule>
    <cfRule type="expression" dxfId="1" priority="2">
      <formula>$B$48</formula>
    </cfRule>
    <cfRule type="expression" dxfId="2" priority="3">
      <formula>$B$46</formula>
    </cfRule>
  </conditionalFormatting>
  <conditionalFormatting sqref="B31:D31">
    <cfRule type="expression" dxfId="3" priority="1">
      <formula>$B$49</formula>
    </cfRule>
  </conditionalFormatting>
  <conditionalFormatting sqref="B32:D32">
    <cfRule type="expression" dxfId="4" priority="1">
      <formula>OR($B$16='Sąrašai'!$A$4,$B$16='Sąrašai'!$A$5)</formula>
    </cfRule>
  </conditionalFormatting>
  <dataValidations count="13">
    <dataValidation type="decimal" operator="greaterThan" allowBlank="1" showInputMessage="1" promptTitle="Tūris" prompt="Turi būti didesnis už 0" showErrorMessage="1" errorStyle="stop" errorTitle="Tūris" error="Turi būti didesnis už 0" sqref="B10">
      <formula1>0</formula1>
    </dataValidation>
    <dataValidation type="decimal" operator="greaterThanOrEqual" allowBlank="1" showInputMessage="1" promptTitle="Dabartinis rodmuo" prompt="Negali būti neigiamas" showErrorMessage="1" errorStyle="stop" errorTitle="Dabartinis rodmuo" error="Negali būti neigiamas" sqref="B12">
      <formula1>0</formula1>
    </dataValidation>
    <dataValidation type="decimal" operator="greaterThanOrEqual" allowBlank="1" showInputMessage="1" promptTitle="Norimas rodmuo" prompt="Negali būti neigiamas" showErrorMessage="1" errorStyle="stop" errorTitle="Norimas rodmuo" error="Negali būti neigiamas" sqref="B13">
      <formula1>0</formula1>
    </dataValidation>
    <dataValidation type="list" allowBlank="1" showInputMessage="1" promptTitle="Vandens tipas" prompt="Pasirinkite iš sąrašo" showErrorMessage="1" errorStyle="stop" errorTitle="Vandens tipas" error="Pasirinkite reikšmę iš sąrašo" sqref="B14">
      <formula1>'Sąrašai'!$E$2:$E$3</formula1>
    </dataValidation>
    <dataValidation type="list" allowBlank="1" showInputMessage="1" promptTitle="Produktas" prompt="Pasirinkite iš sąrašo" showErrorMessage="1" errorStyle="stop" errorTitle="Produktas" error="Pasirinkite reikšmę iš sąrašo" sqref="B16">
      <formula1>'Sąrašai'!$A$2:$A$5</formula1>
    </dataValidation>
    <dataValidation type="decimal" operator="greaterThan" allowBlank="1" showInputMessage="1" promptTitle="Koncentracija" prompt="Turi būti didesnis už 0" showErrorMessage="1" errorStyle="stop" errorTitle="Koncentracija" error="Turi būti didesnis už 0" sqref="B17">
      <formula1>0</formula1>
    </dataValidation>
    <dataValidation type="list" allowBlank="1" showInputMessage="1" promptTitle="Vienetas" prompt="Pasirinkite iš sąrašo" showErrorMessage="1" errorStyle="stop" errorTitle="Vienetas" error="Pasirinkite reikšmę iš sąrašo" sqref="B18">
      <formula1>'Sąrašai'!$F$2:$F$3</formula1>
    </dataValidation>
    <dataValidation type="decimal" operator="greaterThan" allowBlank="1" showInputMessage="1" promptTitle="Tankis" prompt="Turi būti didesnis už 0" showErrorMessage="1" errorStyle="stop" errorTitle="Tankis" error="Turi būti didesnis už 0" sqref="B19">
      <formula1>0</formula1>
    </dataValidation>
    <dataValidation type="list" allowBlank="1" showInputMessage="1" promptTitle="Baseino forma" prompt="Pasirinkite iš sąrašo" showErrorMessage="1" errorStyle="stop" errorTitle="Baseino forma" error="Pasirinkite reikšmę iš sąrašo" sqref="B5">
      <formula1>'Sąrašai'!$D$2:$D$4</formula1>
    </dataValidation>
    <dataValidation type="decimal" operator="greaterThan" allowBlank="1" showInputMessage="1" promptTitle="Ilgis" prompt="Turi būti didesnis už 0" showErrorMessage="1" errorStyle="stop" errorTitle="Ilgis" error="Turi būti didesnis už 0" sqref="B6">
      <formula1>0</formula1>
    </dataValidation>
    <dataValidation type="decimal" operator="greaterThan" allowBlank="1" showInputMessage="1" promptTitle="Plotis" prompt="Turi būti didesnis už 0" showErrorMessage="1" errorStyle="stop" errorTitle="Plotis" error="Turi būti didesnis už 0" sqref="B7">
      <formula1>0</formula1>
    </dataValidation>
    <dataValidation type="decimal" operator="greaterThan" allowBlank="1" showInputMessage="1" promptTitle="Skersmuo" prompt="Turi būti didesnis už 0" showErrorMessage="1" errorStyle="stop" errorTitle="Skersmuo" error="Turi būti didesnis už 0" sqref="B8">
      <formula1>0</formula1>
    </dataValidation>
    <dataValidation type="decimal" operator="greaterThan" allowBlank="1" showInputMessage="1" promptTitle="Vidutinis gylis" prompt="Turi būti didesnis už 0" showErrorMessage="1" errorStyle="stop" errorTitle="Vidutinis gylis" error="Turi būti didesnis už 0" sqref="B9">
      <formula1>0</formula1>
    </dataValidation>
  </dataValidations>
  <pageMargins left="0.5" right="0.5" top="0.6" bottom="0.7" header="0.3" footer="0.3"/>
  <pageSetup paperSize="9" orientation="portrait" fitToWidth="1" fitToHeight="0"/>
  <headerFooter>
    <oddFooter>&amp;L&amp;8Skerry.eu — orientacinė skaičiuoklė&amp;C&amp;8&amp;A&amp;R&amp;8Puslapis &amp;P iš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5C6B73"/>
    <pageSetUpPr fitToPage="1"/>
  </sheetPr>
  <dimension ref="A1:D63"/>
  <sheetViews>
    <sheetView workbookViewId="0" showGridLines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4" customWidth="1"/>
    <col min="3" max="3" width="70" customWidth="1"/>
    <col min="4" max="4" width="44" customWidth="1"/>
  </cols>
  <sheetData>
    <row r="1" ht="30" customHeight="1" spans="1:4" x14ac:dyDescent="0.25">
      <c r="A1" s="1" t="s">
        <v>74</v>
      </c>
      <c r="B1" s="1"/>
      <c r="C1" s="1"/>
      <c r="D1" s="1"/>
    </row>
    <row r="3" ht="32" customHeight="1" spans="1:4" x14ac:dyDescent="0.25">
      <c r="A3" s="23" t="s">
        <v>75</v>
      </c>
      <c r="B3" s="23"/>
      <c r="C3" s="23"/>
      <c r="D3" s="23"/>
    </row>
    <row r="4" ht="32" customHeight="1" spans="1:4" x14ac:dyDescent="0.25">
      <c r="A4" s="23" t="s">
        <v>76</v>
      </c>
      <c r="B4" s="23"/>
      <c r="C4" s="23"/>
      <c r="D4" s="23"/>
    </row>
    <row r="6" ht="22" customHeight="1" spans="1:4" x14ac:dyDescent="0.25">
      <c r="A6" s="24" t="s">
        <v>77</v>
      </c>
      <c r="B6" s="24"/>
      <c r="C6" s="24"/>
      <c r="D6" s="24"/>
    </row>
    <row r="7" ht="17.5" customHeight="1" spans="1:4" x14ac:dyDescent="0.25">
      <c r="A7" s="25" t="s">
        <v>78</v>
      </c>
      <c r="B7" s="25"/>
      <c r="C7" s="25"/>
      <c r="D7" s="25"/>
    </row>
    <row r="8" ht="17.5" customHeight="1" spans="1:4" x14ac:dyDescent="0.25">
      <c r="A8" s="25" t="s">
        <v>79</v>
      </c>
      <c r="B8" s="25"/>
      <c r="C8" s="25"/>
      <c r="D8" s="25"/>
    </row>
    <row r="9" ht="17.5" customHeight="1" spans="1:4" x14ac:dyDescent="0.25">
      <c r="A9" s="25" t="s">
        <v>80</v>
      </c>
      <c r="B9" s="25"/>
      <c r="C9" s="25"/>
      <c r="D9" s="25"/>
    </row>
    <row r="10" ht="17.5" customHeight="1" spans="1:4" x14ac:dyDescent="0.25">
      <c r="A10" s="25" t="s">
        <v>81</v>
      </c>
      <c r="B10" s="25"/>
      <c r="C10" s="25"/>
      <c r="D10" s="25"/>
    </row>
    <row r="11" ht="17.5" customHeight="1" spans="1:4" x14ac:dyDescent="0.25">
      <c r="A11" s="25" t="s">
        <v>40</v>
      </c>
      <c r="B11" s="25"/>
      <c r="C11" s="25"/>
      <c r="D11" s="25"/>
    </row>
    <row r="12" ht="17.5" customHeight="1" spans="1:4" x14ac:dyDescent="0.25">
      <c r="A12" s="25" t="s">
        <v>82</v>
      </c>
      <c r="B12" s="25"/>
      <c r="C12" s="25"/>
      <c r="D12" s="25"/>
    </row>
    <row r="13" ht="17.5" customHeight="1" spans="1:4" x14ac:dyDescent="0.25">
      <c r="A13" s="25" t="s">
        <v>83</v>
      </c>
      <c r="B13" s="25"/>
      <c r="C13" s="25"/>
      <c r="D13" s="25"/>
    </row>
    <row r="14" ht="17.5" customHeight="1" spans="1:4" x14ac:dyDescent="0.25">
      <c r="A14" s="25" t="s">
        <v>81</v>
      </c>
      <c r="B14" s="25"/>
      <c r="C14" s="25"/>
      <c r="D14" s="25"/>
    </row>
    <row r="15" ht="17.5" customHeight="1" spans="1:4" x14ac:dyDescent="0.25">
      <c r="A15" s="25" t="s">
        <v>84</v>
      </c>
      <c r="B15" s="25"/>
      <c r="C15" s="25"/>
      <c r="D15" s="25"/>
    </row>
    <row r="16" ht="17.5" customHeight="1" spans="1:4" x14ac:dyDescent="0.25">
      <c r="A16" s="25" t="s">
        <v>85</v>
      </c>
      <c r="B16" s="25"/>
      <c r="C16" s="25"/>
      <c r="D16" s="25"/>
    </row>
    <row r="17" ht="17.5" customHeight="1" spans="1:4" x14ac:dyDescent="0.25">
      <c r="A17" s="25" t="s">
        <v>81</v>
      </c>
      <c r="B17" s="25"/>
      <c r="C17" s="25"/>
      <c r="D17" s="25"/>
    </row>
    <row r="18" ht="17.5" customHeight="1" spans="1:4" x14ac:dyDescent="0.25">
      <c r="A18" s="25" t="s">
        <v>86</v>
      </c>
      <c r="B18" s="25"/>
      <c r="C18" s="25"/>
      <c r="D18" s="25"/>
    </row>
    <row r="19" ht="17.5" customHeight="1" spans="1:4" x14ac:dyDescent="0.25">
      <c r="A19" s="25" t="s">
        <v>87</v>
      </c>
      <c r="B19" s="25"/>
      <c r="C19" s="25"/>
      <c r="D19" s="25"/>
    </row>
    <row r="20" ht="17.5" customHeight="1" spans="1:4" x14ac:dyDescent="0.25">
      <c r="A20" s="25" t="s">
        <v>81</v>
      </c>
      <c r="B20" s="25"/>
      <c r="C20" s="25"/>
      <c r="D20" s="25"/>
    </row>
    <row r="21" ht="17.5" customHeight="1" spans="1:4" x14ac:dyDescent="0.25">
      <c r="A21" s="25" t="s">
        <v>88</v>
      </c>
      <c r="B21" s="25"/>
      <c r="C21" s="25"/>
      <c r="D21" s="25"/>
    </row>
    <row r="22" ht="17.5" customHeight="1" spans="1:4" x14ac:dyDescent="0.25">
      <c r="A22" s="25" t="s">
        <v>89</v>
      </c>
      <c r="B22" s="25"/>
      <c r="C22" s="25"/>
      <c r="D22" s="25"/>
    </row>
    <row r="24" ht="22" customHeight="1" spans="1:4" x14ac:dyDescent="0.25">
      <c r="A24" s="24" t="s">
        <v>90</v>
      </c>
      <c r="B24" s="24"/>
      <c r="C24" s="24"/>
      <c r="D24" s="24"/>
    </row>
    <row r="25" ht="32" customHeight="1" spans="1:4" x14ac:dyDescent="0.25">
      <c r="A25" s="23" t="s">
        <v>91</v>
      </c>
      <c r="B25" s="23"/>
      <c r="C25" s="23"/>
      <c r="D25" s="23"/>
    </row>
    <row r="27" ht="22" customHeight="1" spans="1:4" x14ac:dyDescent="0.25">
      <c r="A27" s="24" t="s">
        <v>92</v>
      </c>
      <c r="B27" s="24"/>
      <c r="C27" s="24"/>
      <c r="D27" s="24"/>
    </row>
    <row r="28" ht="17.5" customHeight="1" spans="1:4" x14ac:dyDescent="0.25">
      <c r="A28" s="26" t="s">
        <v>93</v>
      </c>
      <c r="B28" s="26"/>
      <c r="C28" s="26"/>
      <c r="D28" s="26"/>
    </row>
    <row r="29" ht="17.5" customHeight="1" spans="1:4" x14ac:dyDescent="0.25">
      <c r="A29" s="26" t="s">
        <v>94</v>
      </c>
      <c r="B29" s="26"/>
      <c r="C29" s="26"/>
      <c r="D29" s="26"/>
    </row>
    <row r="30" ht="32" customHeight="1" spans="1:4" x14ac:dyDescent="0.25">
      <c r="A30" s="26" t="s">
        <v>95</v>
      </c>
      <c r="B30" s="26"/>
      <c r="C30" s="26"/>
      <c r="D30" s="26"/>
    </row>
    <row r="31" ht="32" customHeight="1" spans="1:4" x14ac:dyDescent="0.25">
      <c r="A31" s="26" t="s">
        <v>96</v>
      </c>
      <c r="B31" s="26"/>
      <c r="C31" s="26"/>
      <c r="D31" s="26"/>
    </row>
    <row r="33" ht="22" customHeight="1" spans="1:4" x14ac:dyDescent="0.25">
      <c r="A33" s="24" t="s">
        <v>97</v>
      </c>
      <c r="B33" s="24"/>
      <c r="C33" s="24"/>
      <c r="D33" s="24"/>
    </row>
    <row r="34" ht="17.5" customHeight="1" spans="1:4" x14ac:dyDescent="0.25">
      <c r="A34" s="23" t="s">
        <v>98</v>
      </c>
      <c r="B34" s="23"/>
      <c r="C34" s="23"/>
      <c r="D34" s="23"/>
    </row>
    <row r="35" ht="16.5" customHeight="1" spans="1:4" x14ac:dyDescent="0.25">
      <c r="A35" s="27" t="s">
        <v>99</v>
      </c>
      <c r="B35" s="27" t="s">
        <v>100</v>
      </c>
      <c r="C35" s="27" t="s">
        <v>101</v>
      </c>
      <c r="D35" s="27" t="s">
        <v>102</v>
      </c>
    </row>
    <row r="36" ht="16.5" customHeight="1" spans="1:4" x14ac:dyDescent="0.25">
      <c r="A36" s="28" t="s">
        <v>103</v>
      </c>
      <c r="B36" s="28" t="s">
        <v>104</v>
      </c>
      <c r="C36" s="28" t="s">
        <v>105</v>
      </c>
      <c r="D36" s="28" t="s">
        <v>25</v>
      </c>
    </row>
    <row r="37" ht="16.5" customHeight="1" spans="1:4" x14ac:dyDescent="0.25">
      <c r="A37" s="28" t="s">
        <v>103</v>
      </c>
      <c r="B37" s="28" t="s">
        <v>106</v>
      </c>
      <c r="C37" s="28" t="s">
        <v>107</v>
      </c>
      <c r="D37" s="28" t="s">
        <v>25</v>
      </c>
    </row>
    <row r="38" ht="16.5" customHeight="1" spans="1:4" x14ac:dyDescent="0.25">
      <c r="A38" s="28" t="s">
        <v>108</v>
      </c>
      <c r="B38" s="28" t="s">
        <v>109</v>
      </c>
      <c r="C38" s="28" t="s">
        <v>110</v>
      </c>
      <c r="D38" s="28" t="s">
        <v>111</v>
      </c>
    </row>
    <row r="39" ht="32" customHeight="1" spans="1:4" x14ac:dyDescent="0.25">
      <c r="A39" s="23" t="s">
        <v>112</v>
      </c>
      <c r="B39" s="23"/>
      <c r="C39" s="23"/>
      <c r="D39" s="23"/>
    </row>
    <row r="41" ht="22" customHeight="1" spans="1:4" x14ac:dyDescent="0.25">
      <c r="A41" s="24" t="s">
        <v>113</v>
      </c>
      <c r="B41" s="24"/>
      <c r="C41" s="24"/>
      <c r="D41" s="24"/>
    </row>
    <row r="42" ht="17.5" customHeight="1" spans="1:4" x14ac:dyDescent="0.25">
      <c r="A42" s="26" t="s">
        <v>114</v>
      </c>
      <c r="B42" s="26"/>
      <c r="C42" s="26"/>
      <c r="D42" s="26"/>
    </row>
    <row r="43" ht="17.5" customHeight="1" spans="1:4" x14ac:dyDescent="0.25">
      <c r="A43" s="26" t="s">
        <v>115</v>
      </c>
      <c r="B43" s="26"/>
      <c r="C43" s="26"/>
      <c r="D43" s="26"/>
    </row>
    <row r="44" ht="17.5" customHeight="1" spans="1:4" x14ac:dyDescent="0.25">
      <c r="A44" s="26" t="s">
        <v>116</v>
      </c>
      <c r="B44" s="26"/>
      <c r="C44" s="26"/>
      <c r="D44" s="26"/>
    </row>
    <row r="45" ht="17.5" customHeight="1" spans="1:4" x14ac:dyDescent="0.25">
      <c r="A45" s="26" t="s">
        <v>117</v>
      </c>
      <c r="B45" s="26"/>
      <c r="C45" s="26"/>
      <c r="D45" s="26"/>
    </row>
    <row r="47" ht="22" customHeight="1" spans="1:4" x14ac:dyDescent="0.25">
      <c r="A47" s="24" t="s">
        <v>118</v>
      </c>
      <c r="B47" s="24"/>
      <c r="C47" s="24"/>
      <c r="D47" s="24"/>
    </row>
    <row r="48" ht="32" customHeight="1" spans="1:4" x14ac:dyDescent="0.25">
      <c r="A48" s="23" t="s">
        <v>119</v>
      </c>
      <c r="B48" s="23"/>
      <c r="C48" s="23"/>
      <c r="D48" s="23"/>
    </row>
    <row r="49" ht="17.5" customHeight="1" spans="1:4" x14ac:dyDescent="0.25">
      <c r="A49" s="23" t="s">
        <v>120</v>
      </c>
      <c r="B49" s="23"/>
      <c r="C49" s="23"/>
      <c r="D49" s="23"/>
    </row>
    <row r="51" ht="22" customHeight="1" spans="1:4" x14ac:dyDescent="0.25">
      <c r="A51" s="24" t="s">
        <v>121</v>
      </c>
      <c r="B51" s="24"/>
      <c r="C51" s="24"/>
      <c r="D51" s="24"/>
    </row>
    <row r="52" ht="16" customHeight="1" spans="1:4" x14ac:dyDescent="0.25">
      <c r="A52" s="27" t="s">
        <v>99</v>
      </c>
      <c r="B52" s="27" t="s">
        <v>122</v>
      </c>
      <c r="C52" s="27" t="s">
        <v>123</v>
      </c>
      <c r="D52" s="27" t="s">
        <v>124</v>
      </c>
    </row>
    <row r="53" ht="28" customHeight="1" spans="1:4" x14ac:dyDescent="0.25">
      <c r="A53" s="29" t="s">
        <v>37</v>
      </c>
      <c r="B53" s="29" t="s">
        <v>125</v>
      </c>
      <c r="C53" s="30" t="s">
        <v>126</v>
      </c>
      <c r="D53" s="29" t="s">
        <v>127</v>
      </c>
    </row>
    <row r="54" ht="28" customHeight="1" spans="1:4" x14ac:dyDescent="0.25">
      <c r="A54" s="29" t="s">
        <v>38</v>
      </c>
      <c r="B54" s="29" t="s">
        <v>128</v>
      </c>
      <c r="C54" s="30" t="s">
        <v>129</v>
      </c>
      <c r="D54" s="29" t="s">
        <v>130</v>
      </c>
    </row>
    <row r="55" ht="28" customHeight="1" spans="1:4" x14ac:dyDescent="0.25">
      <c r="A55" s="29" t="s">
        <v>39</v>
      </c>
      <c r="B55" s="29" t="s">
        <v>131</v>
      </c>
      <c r="C55" s="30" t="s">
        <v>132</v>
      </c>
      <c r="D55" s="29" t="s">
        <v>133</v>
      </c>
    </row>
    <row r="56" ht="28" customHeight="1" spans="1:4" x14ac:dyDescent="0.25">
      <c r="A56" s="29" t="s">
        <v>40</v>
      </c>
      <c r="B56" s="29" t="s">
        <v>134</v>
      </c>
      <c r="C56" s="30" t="s">
        <v>135</v>
      </c>
      <c r="D56" s="29" t="s">
        <v>136</v>
      </c>
    </row>
    <row r="57" ht="28" customHeight="1" spans="1:4" x14ac:dyDescent="0.25">
      <c r="A57" s="29" t="s">
        <v>43</v>
      </c>
      <c r="B57" s="29" t="s">
        <v>137</v>
      </c>
      <c r="C57" s="30" t="s">
        <v>138</v>
      </c>
      <c r="D57" s="29" t="s">
        <v>139</v>
      </c>
    </row>
    <row r="58" ht="28" customHeight="1" spans="1:4" x14ac:dyDescent="0.25">
      <c r="A58" s="29" t="s">
        <v>45</v>
      </c>
      <c r="B58" s="29" t="s">
        <v>140</v>
      </c>
      <c r="C58" s="30" t="s">
        <v>141</v>
      </c>
      <c r="D58" s="29" t="s">
        <v>142</v>
      </c>
    </row>
    <row r="59" ht="28" customHeight="1" spans="1:4" x14ac:dyDescent="0.25">
      <c r="A59" s="29" t="s">
        <v>48</v>
      </c>
      <c r="B59" s="29" t="s">
        <v>143</v>
      </c>
      <c r="C59" s="30" t="s">
        <v>144</v>
      </c>
      <c r="D59" s="29" t="s">
        <v>145</v>
      </c>
    </row>
    <row r="60" ht="28" customHeight="1" spans="1:4" x14ac:dyDescent="0.25">
      <c r="A60" s="29" t="s">
        <v>49</v>
      </c>
      <c r="B60" s="29" t="s">
        <v>146</v>
      </c>
      <c r="C60" s="30" t="s">
        <v>147</v>
      </c>
      <c r="D60" s="29" t="s">
        <v>148</v>
      </c>
    </row>
    <row r="61" ht="90.5" customHeight="1" spans="1:4" x14ac:dyDescent="0.25">
      <c r="A61" s="29" t="s">
        <v>149</v>
      </c>
      <c r="B61" s="29" t="s">
        <v>150</v>
      </c>
      <c r="C61" s="30" t="s">
        <v>151</v>
      </c>
      <c r="D61" s="29" t="s">
        <v>152</v>
      </c>
    </row>
    <row r="62" ht="90.5" customHeight="1" spans="1:4" x14ac:dyDescent="0.25">
      <c r="A62" s="29" t="s">
        <v>153</v>
      </c>
      <c r="B62" s="29" t="s">
        <v>154</v>
      </c>
      <c r="C62" s="30" t="s">
        <v>155</v>
      </c>
      <c r="D62" s="29" t="s">
        <v>156</v>
      </c>
    </row>
    <row r="63" ht="53" customHeight="1" spans="1:4" x14ac:dyDescent="0.25">
      <c r="A63" s="29" t="s">
        <v>157</v>
      </c>
      <c r="B63" s="29" t="s">
        <v>158</v>
      </c>
      <c r="C63" s="30" t="s">
        <v>159</v>
      </c>
      <c r="D63" s="29" t="s">
        <v>160</v>
      </c>
    </row>
  </sheetData>
  <mergeCells count="39">
    <mergeCell ref="A1:D1"/>
    <mergeCell ref="A3:D3"/>
    <mergeCell ref="A4:D4"/>
    <mergeCell ref="A6:D6"/>
    <mergeCell ref="A7:D7"/>
    <mergeCell ref="A8:D8"/>
    <mergeCell ref="A9:D9"/>
    <mergeCell ref="A10:D10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  <mergeCell ref="A21:D21"/>
    <mergeCell ref="A22:D22"/>
    <mergeCell ref="A24:D24"/>
    <mergeCell ref="A25:D25"/>
    <mergeCell ref="A27:D27"/>
    <mergeCell ref="A28:D28"/>
    <mergeCell ref="A29:D29"/>
    <mergeCell ref="A30:D30"/>
    <mergeCell ref="A31:D31"/>
    <mergeCell ref="A33:D33"/>
    <mergeCell ref="A34:D34"/>
    <mergeCell ref="A39:D39"/>
    <mergeCell ref="A41:D41"/>
    <mergeCell ref="A42:D42"/>
    <mergeCell ref="A43:D43"/>
    <mergeCell ref="A44:D44"/>
    <mergeCell ref="A45:D45"/>
    <mergeCell ref="A47:D47"/>
    <mergeCell ref="A48:D48"/>
    <mergeCell ref="A49:D49"/>
    <mergeCell ref="A51:D51"/>
  </mergeCells>
  <pageMargins left="0.5" right="0.5" top="0.6" bottom="0.7" header="0.3" footer="0.3"/>
  <pageSetup paperSize="9" orientation="portrait" fitToWidth="1" fitToHeight="0"/>
  <headerFooter>
    <oddFooter>&amp;L&amp;8Skerry.eu — metodika&amp;R&amp;8Puslapis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Skaičiuoklė</vt:lpstr>
      <vt:lpstr>Metodika</vt:lpstr>
      <vt:lpstr>Sąrašai</vt:lpstr>
    </vt:vector>
  </TitlesOfParts>
  <Company>Skerry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Skerry</dc:creator>
  <dc:title>Chemijos dozė pagal baseino tūrį</dc:title>
  <dc:subject>Skaičiuoklė su formulėmis: produkto kiekis aktyvaus chloro rodmeniui pakelti</dc:subject>
  <dc:description>Orientacinė skaičiuoklė. Ta pati metodika kaip https://skerry.eu/skaiciuokles/chemijos-doze. Ribos – HN 109:2016 taisyklių rinkinys LT-HN109-2016 v3.</dc:description>
  <cp:keywords>baseinas; chloras; dozė; skaičiuoklė; HN 109</cp:keywords>
  <cp:category>Baseinų vandens atitiktis</cp:category>
  <cp:lastModifiedBy>Skerry</cp:lastModifiedBy>
  <dcterms:created xsi:type="dcterms:W3CDTF">2026-10-29T10:11:04Z</dcterms:created>
  <dcterms:modified xsi:type="dcterms:W3CDTF">2026-10-29T10:11:04Z</dcterms:modified>
</cp:coreProperties>
</file>